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BS Projet" sheetId="1" state="visible" r:id="rId1"/>
    <sheet xmlns:r="http://schemas.openxmlformats.org/officeDocument/2006/relationships" name="Synthèse projet"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3">
    <numFmt numFmtId="164" formatCode="yyyy-mm-dd"/>
    <numFmt numFmtId="165" formatCode="DD/MM/YYYY"/>
    <numFmt numFmtId="166" formatCode="#,##0.00&quot; €&quot;"/>
  </numFmts>
  <fonts count="7">
    <font>
      <name val="Calibri"/>
      <family val="2"/>
      <color theme="1"/>
      <sz val="11"/>
      <scheme val="minor"/>
    </font>
    <font>
      <b val="1"/>
      <color rgb="004A2AA5"/>
      <sz val="14"/>
    </font>
    <font>
      <b val="1"/>
      <color rgb="00FFFFFF"/>
      <sz val="11"/>
    </font>
    <font>
      <b val="1"/>
      <color rgb="001F2937"/>
    </font>
    <font>
      <b val="1"/>
      <color rgb="00FFFFFF"/>
      <sz val="10"/>
    </font>
    <font>
      <b val="1"/>
    </font>
    <font>
      <b val="1"/>
      <color rgb="004A2AA5"/>
      <sz val="11"/>
    </font>
  </fonts>
  <fills count="7">
    <fill>
      <patternFill/>
    </fill>
    <fill>
      <patternFill patternType="gray125"/>
    </fill>
    <fill>
      <patternFill patternType="solid">
        <fgColor rgb="004A2AA5"/>
      </patternFill>
    </fill>
    <fill>
      <patternFill patternType="solid">
        <fgColor rgb="00F1EDFB"/>
      </patternFill>
    </fill>
    <fill>
      <patternFill patternType="solid">
        <fgColor rgb="00FFFBEB"/>
      </patternFill>
    </fill>
    <fill>
      <patternFill patternType="solid">
        <fgColor rgb="00FF6B4A"/>
      </patternFill>
    </fill>
    <fill>
      <patternFill patternType="solid">
        <fgColor rgb="005D3BC4"/>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2">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wrapText="1"/>
    </xf>
    <xf numFmtId="0" fontId="0" fillId="3" borderId="1" applyAlignment="1" pivotButton="0" quotePrefix="0" xfId="0">
      <alignment horizontal="center" vertical="center"/>
    </xf>
    <xf numFmtId="0" fontId="0" fillId="3" borderId="1" applyAlignment="1" pivotButton="0" quotePrefix="0" xfId="0">
      <alignment horizontal="left" vertical="center" wrapText="1"/>
    </xf>
    <xf numFmtId="0" fontId="0" fillId="4" borderId="1" applyAlignment="1" pivotButton="0" quotePrefix="0" xfId="0">
      <alignment horizontal="center" vertical="center"/>
    </xf>
    <xf numFmtId="165" fontId="0" fillId="4" borderId="1" applyAlignment="1" pivotButton="0" quotePrefix="0" xfId="0">
      <alignment horizontal="center" vertical="center"/>
    </xf>
    <xf numFmtId="166" fontId="0" fillId="4" borderId="1" applyAlignment="1" pivotButton="0" quotePrefix="0" xfId="0">
      <alignment horizontal="center" vertical="center"/>
    </xf>
    <xf numFmtId="9" fontId="0" fillId="4" borderId="1" applyAlignment="1" pivotButton="0" quotePrefix="0" xfId="0">
      <alignment horizontal="center" vertical="center"/>
    </xf>
    <xf numFmtId="166" fontId="0" fillId="3" borderId="1" applyAlignment="1" pivotButton="0" quotePrefix="0" xfId="0">
      <alignment horizontal="center" vertical="center"/>
    </xf>
    <xf numFmtId="0" fontId="0" fillId="4" borderId="1" applyAlignment="1" pivotButton="0" quotePrefix="0" xfId="0">
      <alignment horizontal="left" vertical="center" wrapText="1"/>
    </xf>
    <xf numFmtId="0" fontId="0" fillId="0" borderId="1" applyAlignment="1" pivotButton="0" quotePrefix="0" xfId="0">
      <alignment horizontal="center" vertical="center"/>
    </xf>
    <xf numFmtId="0" fontId="0" fillId="0" borderId="1" applyAlignment="1" pivotButton="0" quotePrefix="0" xfId="0">
      <alignment horizontal="left" vertical="center" wrapText="1"/>
    </xf>
    <xf numFmtId="166" fontId="0" fillId="0" borderId="1" applyAlignment="1" pivotButton="0" quotePrefix="0" xfId="0">
      <alignment horizontal="center" vertical="center"/>
    </xf>
    <xf numFmtId="0" fontId="3" fillId="5" borderId="1" applyAlignment="1" pivotButton="0" quotePrefix="0" xfId="0">
      <alignment horizontal="center" vertical="center"/>
    </xf>
    <xf numFmtId="166" fontId="3" fillId="5" borderId="1" applyAlignment="1" pivotButton="0" quotePrefix="0" xfId="0">
      <alignment horizontal="center" vertical="center"/>
    </xf>
    <xf numFmtId="9" fontId="3" fillId="5" borderId="1" applyAlignment="1" pivotButton="0" quotePrefix="0" xfId="0">
      <alignment horizontal="center" vertical="center"/>
    </xf>
    <xf numFmtId="0" fontId="4" fillId="6" borderId="0" pivotButton="0" quotePrefix="0" xfId="0"/>
    <xf numFmtId="0" fontId="0" fillId="6" borderId="0" pivotButton="0" quotePrefix="0" xfId="0"/>
    <xf numFmtId="0" fontId="5" fillId="3" borderId="1" pivotButton="0" quotePrefix="0" xfId="0"/>
    <xf numFmtId="0" fontId="5" fillId="0" borderId="1" pivotButton="0" quotePrefix="0" xfId="0"/>
    <xf numFmtId="9" fontId="0" fillId="0" borderId="1" applyAlignment="1" pivotButton="0" quotePrefix="0" xfId="0">
      <alignment horizontal="center" vertical="center"/>
    </xf>
    <xf numFmtId="1" fontId="0" fillId="3" borderId="1" applyAlignment="1" pivotButton="0" quotePrefix="0" xfId="0">
      <alignment horizontal="center" vertical="center"/>
    </xf>
    <xf numFmtId="0" fontId="2" fillId="2" borderId="1" applyAlignment="1" pivotButton="0" quotePrefix="0" xfId="0">
      <alignment horizontal="center" vertical="center"/>
    </xf>
    <xf numFmtId="0" fontId="0" fillId="3" borderId="1" pivotButton="0" quotePrefix="0" xfId="0"/>
    <xf numFmtId="166" fontId="0" fillId="3" borderId="1" pivotButton="0" quotePrefix="0" xfId="0"/>
    <xf numFmtId="0" fontId="0" fillId="0" borderId="1" pivotButton="0" quotePrefix="0" xfId="0"/>
    <xf numFmtId="166" fontId="0" fillId="0" borderId="1" pivotButton="0" quotePrefix="0" xfId="0"/>
    <xf numFmtId="9" fontId="0" fillId="3" borderId="1" pivotButton="0" quotePrefix="0" xfId="0"/>
    <xf numFmtId="9" fontId="0" fillId="0" borderId="1" pivotButton="0" quotePrefix="0" xfId="0"/>
    <xf numFmtId="0" fontId="6" fillId="0" borderId="1" pivotButton="0" quotePrefix="0" xfId="0"/>
    <xf numFmtId="0" fontId="6" fillId="3" borderId="1" pivotButton="0" quotePrefix="0" xfId="0"/>
  </cellXfs>
  <cellStyles count="1">
    <cellStyle name="Normal" xfId="0" builtinId="0" hidden="0"/>
  </cellStyles>
  <dxfs count="3">
    <dxf>
      <font>
        <b val="1"/>
        <color rgb="0016A34A"/>
      </font>
      <fill>
        <patternFill patternType="solid">
          <fgColor rgb="00DCFCE7"/>
        </patternFill>
      </fill>
    </dxf>
    <dxf>
      <font>
        <b val="1"/>
        <color rgb="00DC2626"/>
      </font>
      <fill>
        <patternFill patternType="solid">
          <fgColor rgb="00FEE2E2"/>
        </patternFill>
      </fill>
    </dxf>
    <dxf>
      <font>
        <b val="1"/>
        <color rgb="004A2AA5"/>
      </font>
      <fill>
        <patternFill patternType="solid">
          <fgColor rgb="00EDE9F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Budget prévu vs coût réel par phase</a:t>
            </a:r>
          </a:p>
        </rich>
      </tx>
    </title>
    <plotArea>
      <barChart>
        <barDir val="col"/>
        <grouping val="clustered"/>
        <ser>
          <idx val="0"/>
          <order val="0"/>
          <tx>
            <strRef>
              <f>'Synthèse projet'!B13</f>
            </strRef>
          </tx>
          <spPr>
            <a:solidFill xmlns:a="http://schemas.openxmlformats.org/drawingml/2006/main">
              <a:srgbClr val="4A2AA5"/>
            </a:solidFill>
            <a:ln xmlns:a="http://schemas.openxmlformats.org/drawingml/2006/main">
              <a:prstDash val="solid"/>
            </a:ln>
          </spPr>
          <cat>
            <numRef>
              <f>'Synthèse projet'!$A$14:$A$18</f>
            </numRef>
          </cat>
          <val>
            <numRef>
              <f>'Synthèse projet'!$B$14:$B$18</f>
            </numRef>
          </val>
        </ser>
        <ser>
          <idx val="1"/>
          <order val="1"/>
          <tx>
            <strRef>
              <f>'Synthèse projet'!C13</f>
            </strRef>
          </tx>
          <spPr>
            <a:solidFill xmlns:a="http://schemas.openxmlformats.org/drawingml/2006/main">
              <a:srgbClr val="FF6B4A"/>
            </a:solidFill>
            <a:ln xmlns:a="http://schemas.openxmlformats.org/drawingml/2006/main">
              <a:prstDash val="solid"/>
            </a:ln>
          </spPr>
          <cat>
            <numRef>
              <f>'Synthèse projet'!$A$14:$A$18</f>
            </numRef>
          </cat>
          <val>
            <numRef>
              <f>'Synthèse projet'!$C$14:$C$18</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tâches par statut</a:t>
            </a:r>
          </a:p>
        </rich>
      </tx>
    </title>
    <plotArea>
      <pieChart>
        <varyColors val="1"/>
        <ser>
          <idx val="0"/>
          <order val="0"/>
          <tx>
            <strRef>
              <f>'Synthèse projet'!E2</f>
            </strRef>
          </tx>
          <spPr>
            <a:ln xmlns:a="http://schemas.openxmlformats.org/drawingml/2006/main">
              <a:prstDash val="solid"/>
            </a:ln>
          </spPr>
          <cat>
            <numRef>
              <f>'Synthèse projet'!$D$3:$D$6</f>
            </numRef>
          </cat>
          <val>
            <numRef>
              <f>'Synthèse projet'!$E$3:$E$6</f>
            </numRef>
          </val>
        </ser>
        <dLbls>
          <showVal val="1"/>
        </dLbls>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Avancement (%) par tâche</a:t>
            </a:r>
          </a:p>
        </rich>
      </tx>
    </title>
    <plotArea>
      <barChart>
        <barDir val="bar"/>
        <grouping val="clustered"/>
        <ser>
          <idx val="0"/>
          <order val="0"/>
          <tx>
            <strRef>
              <f>'Synthèse projet'!B21</f>
            </strRef>
          </tx>
          <spPr>
            <a:solidFill xmlns:a="http://schemas.openxmlformats.org/drawingml/2006/main">
              <a:srgbClr val="5D3BC4"/>
            </a:solidFill>
            <a:ln xmlns:a="http://schemas.openxmlformats.org/drawingml/2006/main">
              <a:prstDash val="solid"/>
            </a:ln>
          </spPr>
          <cat>
            <numRef>
              <f>'Synthèse projet'!$A$22:$A$30</f>
            </numRef>
          </cat>
          <val>
            <numRef>
              <f>'Synthèse projet'!$B$22:$B$30</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3</col>
      <colOff>0</colOff>
      <row>11</row>
      <rowOff>0</rowOff>
    </from>
    <ext cx="576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28</row>
      <rowOff>0</rowOff>
    </from>
    <ext cx="396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32</row>
      <rowOff>0</rowOff>
    </from>
    <ext cx="576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12"/>
  <sheetViews>
    <sheetView workbookViewId="0">
      <pane ySplit="2" topLeftCell="A3" activePane="bottomLeft" state="frozen"/>
      <selection pane="bottomLeft" activeCell="A1" sqref="A1"/>
    </sheetView>
  </sheetViews>
  <sheetFormatPr baseColWidth="8" defaultRowHeight="15"/>
  <cols>
    <col width="9" customWidth="1" min="1" max="1"/>
    <col width="8" customWidth="1" min="2" max="2"/>
    <col width="22" customWidth="1" min="3" max="3"/>
    <col width="30" customWidth="1" min="4" max="4"/>
    <col width="13" customWidth="1" min="5" max="5"/>
    <col width="12" customWidth="1" min="6" max="6"/>
    <col width="12" customWidth="1" min="7" max="7"/>
    <col width="12" customWidth="1" min="8" max="8"/>
    <col width="11" customWidth="1" min="9" max="9"/>
    <col width="11" customWidth="1" min="10" max="10"/>
    <col width="15" customWidth="1" min="11" max="11"/>
    <col width="14" customWidth="1" min="12" max="12"/>
    <col width="13" customWidth="1" min="13" max="13"/>
    <col width="11" customWidth="1" min="14" max="14"/>
    <col width="16" customWidth="1" min="15" max="15"/>
    <col width="40" customWidth="1" min="16" max="16"/>
  </cols>
  <sheetData>
    <row r="1" ht="26" customHeight="1">
      <c r="A1" s="1" t="inlineStr">
        <is>
          <t>WBS — Déploiement de l'outil de gestion commerciale (2026)</t>
        </is>
      </c>
    </row>
    <row r="2" ht="30" customHeight="1">
      <c r="A2" s="2" t="inlineStr">
        <is>
          <t>ID WBS</t>
        </is>
      </c>
      <c r="B2" s="2" t="inlineStr">
        <is>
          <t>Niveau</t>
        </is>
      </c>
      <c r="C2" s="2" t="inlineStr">
        <is>
          <t>Phase</t>
        </is>
      </c>
      <c r="D2" s="2" t="inlineStr">
        <is>
          <t>Tâche / livrable</t>
        </is>
      </c>
      <c r="E2" s="2" t="inlineStr">
        <is>
          <t>Responsable</t>
        </is>
      </c>
      <c r="F2" s="2" t="inlineStr">
        <is>
          <t>Ville</t>
        </is>
      </c>
      <c r="G2" s="2" t="inlineStr">
        <is>
          <t>Date de début</t>
        </is>
      </c>
      <c r="H2" s="2" t="inlineStr">
        <is>
          <t>Date de fin</t>
        </is>
      </c>
      <c r="I2" s="2" t="inlineStr">
        <is>
          <t>Durée (jours)</t>
        </is>
      </c>
      <c r="J2" s="2" t="inlineStr">
        <is>
          <t>Dépendance</t>
        </is>
      </c>
      <c r="K2" s="2" t="inlineStr">
        <is>
          <t>Budget prévu (€)</t>
        </is>
      </c>
      <c r="L2" s="2" t="inlineStr">
        <is>
          <t>Coût réel (€)</t>
        </is>
      </c>
      <c r="M2" s="2" t="inlineStr">
        <is>
          <t>Avancement (%)</t>
        </is>
      </c>
      <c r="N2" s="2" t="inlineStr">
        <is>
          <t>Statut</t>
        </is>
      </c>
      <c r="O2" s="2" t="inlineStr">
        <is>
          <t>Écart budgétaire (€)</t>
        </is>
      </c>
      <c r="P2" s="2" t="inlineStr">
        <is>
          <t>Commentaire</t>
        </is>
      </c>
    </row>
    <row r="3">
      <c r="A3" s="3" t="inlineStr">
        <is>
          <t>1.1</t>
        </is>
      </c>
      <c r="B3" s="3" t="n">
        <v>2</v>
      </c>
      <c r="C3" s="4" t="inlineStr">
        <is>
          <t>Phase 1 — Cadrage</t>
        </is>
      </c>
      <c r="D3" s="4" t="inlineStr">
        <is>
          <t>Cadrage des besoins</t>
        </is>
      </c>
      <c r="E3" s="5" t="inlineStr">
        <is>
          <t>Camille</t>
        </is>
      </c>
      <c r="F3" s="5" t="inlineStr">
        <is>
          <t>Paris</t>
        </is>
      </c>
      <c r="G3" s="6" t="n">
        <v>46027</v>
      </c>
      <c r="H3" s="6" t="n">
        <v>46038</v>
      </c>
      <c r="I3" s="3">
        <f>IFERROR(H3-G3+1,0)</f>
        <v/>
      </c>
      <c r="J3" s="3" t="inlineStr"/>
      <c r="K3" s="7" t="n">
        <v>8500</v>
      </c>
      <c r="L3" s="7" t="n">
        <v>8500</v>
      </c>
      <c r="M3" s="8" t="n">
        <v>1</v>
      </c>
      <c r="N3" s="3">
        <f>IF(M3=1,"Terminé",IF(TODAY()&gt;H3,"En retard",IF(M3&gt;0,"En cours","À faire")))</f>
        <v/>
      </c>
      <c r="O3" s="9">
        <f>K3-L3</f>
        <v/>
      </c>
      <c r="P3" s="10" t="inlineStr">
        <is>
          <t>Ateliers métiers terminés</t>
        </is>
      </c>
    </row>
    <row r="4">
      <c r="A4" s="11" t="inlineStr">
        <is>
          <t>1.2</t>
        </is>
      </c>
      <c r="B4" s="11" t="n">
        <v>2</v>
      </c>
      <c r="C4" s="12" t="inlineStr">
        <is>
          <t>Phase 1 — Cadrage</t>
        </is>
      </c>
      <c r="D4" s="12" t="inlineStr">
        <is>
          <t>Validation du périmètre</t>
        </is>
      </c>
      <c r="E4" s="5" t="inlineStr">
        <is>
          <t>Lucas</t>
        </is>
      </c>
      <c r="F4" s="5" t="inlineStr">
        <is>
          <t>Lyon</t>
        </is>
      </c>
      <c r="G4" s="6" t="n">
        <v>46041</v>
      </c>
      <c r="H4" s="6" t="n">
        <v>46045</v>
      </c>
      <c r="I4" s="11">
        <f>IFERROR(H4-G4+1,0)</f>
        <v/>
      </c>
      <c r="J4" s="11" t="inlineStr">
        <is>
          <t>1.1</t>
        </is>
      </c>
      <c r="K4" s="7" t="n">
        <v>4500</v>
      </c>
      <c r="L4" s="7" t="n">
        <v>4300</v>
      </c>
      <c r="M4" s="8" t="n">
        <v>1</v>
      </c>
      <c r="N4" s="11">
        <f>IF(M4=1,"Terminé",IF(TODAY()&gt;H4,"En retard",IF(M4&gt;0,"En cours","À faire")))</f>
        <v/>
      </c>
      <c r="O4" s="13">
        <f>K4-L4</f>
        <v/>
      </c>
      <c r="P4" s="10" t="inlineStr">
        <is>
          <t>Périmètre signé par le COMEX</t>
        </is>
      </c>
    </row>
    <row r="5">
      <c r="A5" s="3" t="inlineStr">
        <is>
          <t>2.1</t>
        </is>
      </c>
      <c r="B5" s="3" t="n">
        <v>2</v>
      </c>
      <c r="C5" s="4" t="inlineStr">
        <is>
          <t>Phase 2 — Conception</t>
        </is>
      </c>
      <c r="D5" s="4" t="inlineStr">
        <is>
          <t>Conception fonctionnelle</t>
        </is>
      </c>
      <c r="E5" s="5" t="inlineStr">
        <is>
          <t>Emma</t>
        </is>
      </c>
      <c r="F5" s="5" t="inlineStr">
        <is>
          <t>Toulouse</t>
        </is>
      </c>
      <c r="G5" s="6" t="n">
        <v>46048</v>
      </c>
      <c r="H5" s="6" t="n">
        <v>46066</v>
      </c>
      <c r="I5" s="3">
        <f>IFERROR(H5-G5+1,0)</f>
        <v/>
      </c>
      <c r="J5" s="3" t="inlineStr">
        <is>
          <t>1.2</t>
        </is>
      </c>
      <c r="K5" s="7" t="n">
        <v>12000</v>
      </c>
      <c r="L5" s="7" t="n">
        <v>11200</v>
      </c>
      <c r="M5" s="8" t="n">
        <v>0.9</v>
      </c>
      <c r="N5" s="3">
        <f>IF(M5=1,"Terminé",IF(TODAY()&gt;H5,"En retard",IF(M5&gt;0,"En cours","À faire")))</f>
        <v/>
      </c>
      <c r="O5" s="9">
        <f>K5-L5</f>
        <v/>
      </c>
      <c r="P5" s="10" t="inlineStr">
        <is>
          <t>Spécifications en relecture</t>
        </is>
      </c>
    </row>
    <row r="6">
      <c r="A6" s="11" t="inlineStr">
        <is>
          <t>2.2</t>
        </is>
      </c>
      <c r="B6" s="11" t="n">
        <v>2</v>
      </c>
      <c r="C6" s="12" t="inlineStr">
        <is>
          <t>Phase 2 — Conception</t>
        </is>
      </c>
      <c r="D6" s="12" t="inlineStr">
        <is>
          <t>Conception technique</t>
        </is>
      </c>
      <c r="E6" s="5" t="inlineStr">
        <is>
          <t>Hugo</t>
        </is>
      </c>
      <c r="F6" s="5" t="inlineStr">
        <is>
          <t>Nantes</t>
        </is>
      </c>
      <c r="G6" s="6" t="n">
        <v>46055</v>
      </c>
      <c r="H6" s="6" t="n">
        <v>46073</v>
      </c>
      <c r="I6" s="11">
        <f>IFERROR(H6-G6+1,0)</f>
        <v/>
      </c>
      <c r="J6" s="11" t="inlineStr">
        <is>
          <t>2.1</t>
        </is>
      </c>
      <c r="K6" s="7" t="n">
        <v>10500</v>
      </c>
      <c r="L6" s="7" t="n">
        <v>9600</v>
      </c>
      <c r="M6" s="8" t="n">
        <v>0.8</v>
      </c>
      <c r="N6" s="11">
        <f>IF(M6=1,"Terminé",IF(TODAY()&gt;H6,"En retard",IF(M6&gt;0,"En cours","À faire")))</f>
        <v/>
      </c>
      <c r="O6" s="13">
        <f>K6-L6</f>
        <v/>
      </c>
      <c r="P6" s="10" t="inlineStr">
        <is>
          <t>Architecture validée, intégrations en cours</t>
        </is>
      </c>
    </row>
    <row r="7">
      <c r="A7" s="3" t="inlineStr">
        <is>
          <t>3.1</t>
        </is>
      </c>
      <c r="B7" s="3" t="n">
        <v>2</v>
      </c>
      <c r="C7" s="4" t="inlineStr">
        <is>
          <t>Phase 3 — Réalisation</t>
        </is>
      </c>
      <c r="D7" s="4" t="inlineStr">
        <is>
          <t>Paramétrage de la solution</t>
        </is>
      </c>
      <c r="E7" s="5" t="inlineStr">
        <is>
          <t>Léa</t>
        </is>
      </c>
      <c r="F7" s="5" t="inlineStr">
        <is>
          <t>Bordeaux</t>
        </is>
      </c>
      <c r="G7" s="6" t="n">
        <v>46069</v>
      </c>
      <c r="H7" s="6" t="n">
        <v>46087</v>
      </c>
      <c r="I7" s="3">
        <f>IFERROR(H7-G7+1,0)</f>
        <v/>
      </c>
      <c r="J7" s="3" t="inlineStr">
        <is>
          <t>2.2</t>
        </is>
      </c>
      <c r="K7" s="7" t="n">
        <v>15000</v>
      </c>
      <c r="L7" s="7" t="n">
        <v>9800</v>
      </c>
      <c r="M7" s="8" t="n">
        <v>0.55</v>
      </c>
      <c r="N7" s="3">
        <f>IF(M7=1,"Terminé",IF(TODAY()&gt;H7,"En retard",IF(M7&gt;0,"En cours","À faire")))</f>
        <v/>
      </c>
      <c r="O7" s="9">
        <f>K7-L7</f>
        <v/>
      </c>
      <c r="P7" s="10" t="inlineStr">
        <is>
          <t>Modules ventes et facturation paramétrés</t>
        </is>
      </c>
    </row>
    <row r="8">
      <c r="A8" s="11" t="inlineStr">
        <is>
          <t>3.2</t>
        </is>
      </c>
      <c r="B8" s="11" t="n">
        <v>2</v>
      </c>
      <c r="C8" s="12" t="inlineStr">
        <is>
          <t>Phase 3 — Réalisation</t>
        </is>
      </c>
      <c r="D8" s="12" t="inlineStr">
        <is>
          <t>Migration des données</t>
        </is>
      </c>
      <c r="E8" s="5" t="inlineStr">
        <is>
          <t>Louis</t>
        </is>
      </c>
      <c r="F8" s="5" t="inlineStr">
        <is>
          <t>Lille</t>
        </is>
      </c>
      <c r="G8" s="6" t="n">
        <v>46076</v>
      </c>
      <c r="H8" s="6" t="n">
        <v>46094</v>
      </c>
      <c r="I8" s="11">
        <f>IFERROR(H8-G8+1,0)</f>
        <v/>
      </c>
      <c r="J8" s="11" t="inlineStr">
        <is>
          <t>3.1</t>
        </is>
      </c>
      <c r="K8" s="7" t="n">
        <v>18000</v>
      </c>
      <c r="L8" s="7" t="n">
        <v>7400</v>
      </c>
      <c r="M8" s="8" t="n">
        <v>0.4</v>
      </c>
      <c r="N8" s="11">
        <f>IF(M8=1,"Terminé",IF(TODAY()&gt;H8,"En retard",IF(M8&gt;0,"En cours","À faire")))</f>
        <v/>
      </c>
      <c r="O8" s="13">
        <f>K8-L8</f>
        <v/>
      </c>
      <c r="P8" s="10" t="inlineStr">
        <is>
          <t>Jeu de test migré, reprise clients en cours</t>
        </is>
      </c>
    </row>
    <row r="9">
      <c r="A9" s="3" t="inlineStr">
        <is>
          <t>4.1</t>
        </is>
      </c>
      <c r="B9" s="3" t="n">
        <v>2</v>
      </c>
      <c r="C9" s="4" t="inlineStr">
        <is>
          <t>Phase 4 — Validation</t>
        </is>
      </c>
      <c r="D9" s="4" t="inlineStr">
        <is>
          <t>Tests utilisateurs</t>
        </is>
      </c>
      <c r="E9" s="5" t="inlineStr">
        <is>
          <t>Chloé</t>
        </is>
      </c>
      <c r="F9" s="5" t="inlineStr">
        <is>
          <t>Strasbourg</t>
        </is>
      </c>
      <c r="G9" s="6" t="n">
        <v>46090</v>
      </c>
      <c r="H9" s="6" t="n">
        <v>46101</v>
      </c>
      <c r="I9" s="3">
        <f>IFERROR(H9-G9+1,0)</f>
        <v/>
      </c>
      <c r="J9" s="3" t="inlineStr">
        <is>
          <t>3.2</t>
        </is>
      </c>
      <c r="K9" s="7" t="n">
        <v>9500</v>
      </c>
      <c r="L9" s="7" t="n">
        <v>2100</v>
      </c>
      <c r="M9" s="8" t="n">
        <v>0.2</v>
      </c>
      <c r="N9" s="3">
        <f>IF(M9=1,"Terminé",IF(TODAY()&gt;H9,"En retard",IF(M9&gt;0,"En cours","À faire")))</f>
        <v/>
      </c>
      <c r="O9" s="9">
        <f>K9-L9</f>
        <v/>
      </c>
      <c r="P9" s="10" t="inlineStr">
        <is>
          <t>Recette planifiée avec les ambassadeurs</t>
        </is>
      </c>
    </row>
    <row r="10">
      <c r="A10" s="11" t="inlineStr">
        <is>
          <t>4.2</t>
        </is>
      </c>
      <c r="B10" s="11" t="n">
        <v>2</v>
      </c>
      <c r="C10" s="12" t="inlineStr">
        <is>
          <t>Phase 4 — Validation</t>
        </is>
      </c>
      <c r="D10" s="12" t="inlineStr">
        <is>
          <t>Formation des équipes</t>
        </is>
      </c>
      <c r="E10" s="5" t="inlineStr">
        <is>
          <t>Nathan</t>
        </is>
      </c>
      <c r="F10" s="5" t="inlineStr">
        <is>
          <t>Marseille</t>
        </is>
      </c>
      <c r="G10" s="6" t="n">
        <v>46097</v>
      </c>
      <c r="H10" s="6" t="n">
        <v>46108</v>
      </c>
      <c r="I10" s="11">
        <f>IFERROR(H10-G10+1,0)</f>
        <v/>
      </c>
      <c r="J10" s="11" t="inlineStr">
        <is>
          <t>4.1</t>
        </is>
      </c>
      <c r="K10" s="7" t="n">
        <v>7500</v>
      </c>
      <c r="L10" s="7" t="n">
        <v>0</v>
      </c>
      <c r="M10" s="8" t="n">
        <v>0</v>
      </c>
      <c r="N10" s="11">
        <f>IF(M10=1,"Terminé",IF(TODAY()&gt;H10,"En retard",IF(M10&gt;0,"En cours","À faire")))</f>
        <v/>
      </c>
      <c r="O10" s="13">
        <f>K10-L10</f>
        <v/>
      </c>
      <c r="P10" s="10" t="inlineStr">
        <is>
          <t>Supports e-learning en préparation</t>
        </is>
      </c>
    </row>
    <row r="11">
      <c r="A11" s="3" t="inlineStr">
        <is>
          <t>5.1</t>
        </is>
      </c>
      <c r="B11" s="3" t="n">
        <v>2</v>
      </c>
      <c r="C11" s="4" t="inlineStr">
        <is>
          <t>Phase 5 — Déploiement</t>
        </is>
      </c>
      <c r="D11" s="4" t="inlineStr">
        <is>
          <t>Mise en production et bilan</t>
        </is>
      </c>
      <c r="E11" s="5" t="inlineStr">
        <is>
          <t>Manon</t>
        </is>
      </c>
      <c r="F11" s="5" t="inlineStr">
        <is>
          <t>Nice</t>
        </is>
      </c>
      <c r="G11" s="6" t="n">
        <v>46111</v>
      </c>
      <c r="H11" s="6" t="n">
        <v>46112</v>
      </c>
      <c r="I11" s="3">
        <f>IFERROR(H11-G11+1,0)</f>
        <v/>
      </c>
      <c r="J11" s="3" t="inlineStr">
        <is>
          <t>4.2</t>
        </is>
      </c>
      <c r="K11" s="7" t="n">
        <v>25000</v>
      </c>
      <c r="L11" s="7" t="n">
        <v>0</v>
      </c>
      <c r="M11" s="8" t="n">
        <v>0</v>
      </c>
      <c r="N11" s="3">
        <f>IF(M11=1,"Terminé",IF(TODAY()&gt;H11,"En retard",IF(M11&gt;0,"En cours","À faire")))</f>
        <v/>
      </c>
      <c r="O11" s="9">
        <f>K11-L11</f>
        <v/>
      </c>
      <c r="P11" s="10" t="inlineStr">
        <is>
          <t>Bascule et retour d'expérience</t>
        </is>
      </c>
    </row>
    <row r="12">
      <c r="A12" s="14" t="inlineStr">
        <is>
          <t>TOTAL</t>
        </is>
      </c>
      <c r="B12" s="14" t="n"/>
      <c r="C12" s="14" t="n"/>
      <c r="D12" s="14" t="inlineStr">
        <is>
          <t>Total projet</t>
        </is>
      </c>
      <c r="E12" s="14" t="n"/>
      <c r="F12" s="14" t="n"/>
      <c r="G12" s="14" t="n"/>
      <c r="H12" s="14" t="n"/>
      <c r="I12" s="14" t="n"/>
      <c r="J12" s="14" t="n"/>
      <c r="K12" s="15">
        <f>SUM(K3:K11)</f>
        <v/>
      </c>
      <c r="L12" s="15">
        <f>SUM(L3:L11)</f>
        <v/>
      </c>
      <c r="M12" s="16">
        <f>AVERAGE(M3:M11)</f>
        <v/>
      </c>
      <c r="N12" s="14">
        <f>COUNTIF(N3:N11,"Terminé")</f>
        <v/>
      </c>
      <c r="O12" s="15">
        <f>SUM(O3:O11)</f>
        <v/>
      </c>
      <c r="P12" s="14" t="n"/>
    </row>
  </sheetData>
  <mergeCells count="1">
    <mergeCell ref="A1:P1"/>
  </mergeCells>
  <conditionalFormatting sqref="N3:N11">
    <cfRule type="expression" priority="1" dxfId="0" stopIfTrue="1">
      <formula>$N3="Terminé"</formula>
    </cfRule>
    <cfRule type="expression" priority="2" dxfId="1" stopIfTrue="1">
      <formula>$N3="En retard"</formula>
    </cfRule>
    <cfRule type="expression" priority="3" dxfId="2" stopIfTrue="1">
      <formula>$N3="En cours"</formula>
    </cfRule>
  </conditionalFormatting>
  <dataValidations count="3">
    <dataValidation sqref="M3:M11" showErrorMessage="1" showInputMessage="1" allowBlank="1" error="Saisir un avancement entre 0 % et 100 %." type="decimal" operator="between">
      <formula1>0</formula1>
      <formula2>1</formula2>
    </dataValidation>
    <dataValidation sqref="E3:E11" showErrorMessage="1" showInputMessage="1" allowBlank="1" type="list">
      <formula1>"Camille,Lucas,Emma,Hugo,Léa,Louis,Chloé,Nathan,Manon,Théo"</formula1>
    </dataValidation>
    <dataValidation sqref="N3:N11" showErrorMessage="1" showInputMessage="1" allowBlank="1" type="list">
      <formula1>"À faire,En cours,En retard,Terminé"</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0"/>
  <sheetViews>
    <sheetView workbookViewId="0">
      <selection activeCell="A1" sqref="A1"/>
    </sheetView>
  </sheetViews>
  <sheetFormatPr baseColWidth="8" defaultRowHeight="15"/>
  <cols>
    <col width="32" customWidth="1" min="1" max="1"/>
    <col width="18" customWidth="1" min="2" max="2"/>
    <col width="18" customWidth="1" min="3" max="3"/>
    <col width="16" customWidth="1" min="4" max="4"/>
    <col width="14" customWidth="1" min="5" max="5"/>
    <col width="14" customWidth="1" min="6" max="6"/>
  </cols>
  <sheetData>
    <row r="1" ht="26" customHeight="1">
      <c r="A1" s="1" t="inlineStr">
        <is>
          <t>Synthèse projet — Tableau de bord</t>
        </is>
      </c>
    </row>
    <row r="2">
      <c r="A2" s="17" t="inlineStr">
        <is>
          <t>Indicateurs clés</t>
        </is>
      </c>
      <c r="B2" s="18" t="n"/>
      <c r="D2" s="17" t="inlineStr">
        <is>
          <t>Tâches par statut</t>
        </is>
      </c>
      <c r="E2" s="18" t="n"/>
    </row>
    <row r="3">
      <c r="A3" s="19" t="inlineStr">
        <is>
          <t>Budget total prévu (€)</t>
        </is>
      </c>
      <c r="B3" s="9">
        <f>SUM('WBS Projet'!K3:K11)</f>
        <v/>
      </c>
      <c r="D3" s="19" t="inlineStr">
        <is>
          <t>À faire</t>
        </is>
      </c>
      <c r="E3" s="3">
        <f>COUNTIF('WBS Projet'!N3:N11,"À faire")</f>
        <v/>
      </c>
    </row>
    <row r="4">
      <c r="A4" s="20" t="inlineStr">
        <is>
          <t>Coût réel total (€)</t>
        </is>
      </c>
      <c r="B4" s="13">
        <f>SUM('WBS Projet'!L3:L11)</f>
        <v/>
      </c>
      <c r="D4" s="20" t="inlineStr">
        <is>
          <t>En cours</t>
        </is>
      </c>
      <c r="E4" s="11">
        <f>COUNTIF('WBS Projet'!N3:N11,"En cours")</f>
        <v/>
      </c>
    </row>
    <row r="5">
      <c r="A5" s="19" t="inlineStr">
        <is>
          <t>Écart budgétaire (€)</t>
        </is>
      </c>
      <c r="B5" s="9">
        <f>B3-B4</f>
        <v/>
      </c>
      <c r="D5" s="19" t="inlineStr">
        <is>
          <t>En retard</t>
        </is>
      </c>
      <c r="E5" s="3">
        <f>COUNTIF('WBS Projet'!N3:N11,"En retard")</f>
        <v/>
      </c>
    </row>
    <row r="6">
      <c r="A6" s="20" t="inlineStr">
        <is>
          <t>Avancement global pondéré (%)</t>
        </is>
      </c>
      <c r="B6" s="21">
        <f>IFERROR(SUMPRODUCT('WBS Projet'!K3:K11,'WBS Projet'!M3:M11)/SUM('WBS Projet'!K3:K11),0)</f>
        <v/>
      </c>
      <c r="D6" s="20" t="inlineStr">
        <is>
          <t>Terminé</t>
        </is>
      </c>
      <c r="E6" s="11">
        <f>COUNTIF('WBS Projet'!N3:N11,"Terminé")</f>
        <v/>
      </c>
    </row>
    <row r="7">
      <c r="A7" s="19" t="inlineStr">
        <is>
          <t>Tâches terminées</t>
        </is>
      </c>
      <c r="B7" s="22">
        <f>COUNTIF('WBS Projet'!N3:N11,"Terminé")</f>
        <v/>
      </c>
    </row>
    <row r="8">
      <c r="A8" s="20" t="inlineStr">
        <is>
          <t>Budget moyen par tâche (€)</t>
        </is>
      </c>
      <c r="B8" s="13">
        <f>AVERAGE('WBS Projet'!K3:K11)</f>
        <v/>
      </c>
    </row>
    <row r="9">
      <c r="A9" s="19" t="inlineStr">
        <is>
          <t>Responsable de la tâche 1.1</t>
        </is>
      </c>
      <c r="B9" s="3">
        <f>IFERROR(VLOOKUP("1.1",'WBS Projet'!A3:E11,5,FALSE),"Non renseigné")</f>
        <v/>
      </c>
    </row>
    <row r="12">
      <c r="A12" s="17" t="inlineStr">
        <is>
          <t>Budget par phase</t>
        </is>
      </c>
      <c r="B12" s="18" t="n"/>
      <c r="C12" s="18" t="n"/>
    </row>
    <row r="13">
      <c r="A13" s="23" t="inlineStr">
        <is>
          <t>Phase</t>
        </is>
      </c>
      <c r="B13" s="23" t="inlineStr">
        <is>
          <t>Budget prévu (€)</t>
        </is>
      </c>
      <c r="C13" s="23" t="inlineStr">
        <is>
          <t>Coût réel (€)</t>
        </is>
      </c>
    </row>
    <row r="14">
      <c r="A14" s="24" t="inlineStr">
        <is>
          <t>Phase 1 — Cadrage</t>
        </is>
      </c>
      <c r="B14" s="25">
        <f>SUMIF('WBS Projet'!C3:C11,A14,'WBS Projet'!K3:K11)</f>
        <v/>
      </c>
      <c r="C14" s="25">
        <f>SUMIF('WBS Projet'!C3:C11,A14,'WBS Projet'!L3:L11)</f>
        <v/>
      </c>
    </row>
    <row r="15">
      <c r="A15" s="26" t="inlineStr">
        <is>
          <t>Phase 2 — Conception</t>
        </is>
      </c>
      <c r="B15" s="27">
        <f>SUMIF('WBS Projet'!C3:C11,A15,'WBS Projet'!K3:K11)</f>
        <v/>
      </c>
      <c r="C15" s="27">
        <f>SUMIF('WBS Projet'!C3:C11,A15,'WBS Projet'!L3:L11)</f>
        <v/>
      </c>
    </row>
    <row r="16">
      <c r="A16" s="24" t="inlineStr">
        <is>
          <t>Phase 3 — Réalisation</t>
        </is>
      </c>
      <c r="B16" s="25">
        <f>SUMIF('WBS Projet'!C3:C11,A16,'WBS Projet'!K3:K11)</f>
        <v/>
      </c>
      <c r="C16" s="25">
        <f>SUMIF('WBS Projet'!C3:C11,A16,'WBS Projet'!L3:L11)</f>
        <v/>
      </c>
    </row>
    <row r="17">
      <c r="A17" s="26" t="inlineStr">
        <is>
          <t>Phase 4 — Validation</t>
        </is>
      </c>
      <c r="B17" s="27">
        <f>SUMIF('WBS Projet'!C3:C11,A17,'WBS Projet'!K3:K11)</f>
        <v/>
      </c>
      <c r="C17" s="27">
        <f>SUMIF('WBS Projet'!C3:C11,A17,'WBS Projet'!L3:L11)</f>
        <v/>
      </c>
    </row>
    <row r="18">
      <c r="A18" s="24" t="inlineStr">
        <is>
          <t>Phase 5 — Déploiement</t>
        </is>
      </c>
      <c r="B18" s="25">
        <f>SUMIF('WBS Projet'!C3:C11,A18,'WBS Projet'!K3:K11)</f>
        <v/>
      </c>
      <c r="C18" s="25">
        <f>SUMIF('WBS Projet'!C3:C11,A18,'WBS Projet'!L3:L11)</f>
        <v/>
      </c>
    </row>
    <row r="20">
      <c r="A20" s="17" t="inlineStr">
        <is>
          <t>Avancement par tâche</t>
        </is>
      </c>
      <c r="B20" s="18" t="n"/>
    </row>
    <row r="21">
      <c r="A21" s="23" t="inlineStr">
        <is>
          <t>ID WBS</t>
        </is>
      </c>
      <c r="B21" s="23" t="inlineStr">
        <is>
          <t>Avancement (%)</t>
        </is>
      </c>
    </row>
    <row r="22">
      <c r="A22" s="24">
        <f>'WBS Projet'!A3</f>
        <v/>
      </c>
      <c r="B22" s="28">
        <f>'WBS Projet'!M3</f>
        <v/>
      </c>
    </row>
    <row r="23">
      <c r="A23" s="26">
        <f>'WBS Projet'!A4</f>
        <v/>
      </c>
      <c r="B23" s="29">
        <f>'WBS Projet'!M4</f>
        <v/>
      </c>
    </row>
    <row r="24">
      <c r="A24" s="24">
        <f>'WBS Projet'!A5</f>
        <v/>
      </c>
      <c r="B24" s="28">
        <f>'WBS Projet'!M5</f>
        <v/>
      </c>
    </row>
    <row r="25">
      <c r="A25" s="26">
        <f>'WBS Projet'!A6</f>
        <v/>
      </c>
      <c r="B25" s="29">
        <f>'WBS Projet'!M6</f>
        <v/>
      </c>
    </row>
    <row r="26">
      <c r="A26" s="24">
        <f>'WBS Projet'!A7</f>
        <v/>
      </c>
      <c r="B26" s="28">
        <f>'WBS Projet'!M7</f>
        <v/>
      </c>
    </row>
    <row r="27">
      <c r="A27" s="26">
        <f>'WBS Projet'!A8</f>
        <v/>
      </c>
      <c r="B27" s="29">
        <f>'WBS Projet'!M8</f>
        <v/>
      </c>
    </row>
    <row r="28">
      <c r="A28" s="24">
        <f>'WBS Projet'!A9</f>
        <v/>
      </c>
      <c r="B28" s="28">
        <f>'WBS Projet'!M9</f>
        <v/>
      </c>
    </row>
    <row r="29">
      <c r="A29" s="26">
        <f>'WBS Projet'!A10</f>
        <v/>
      </c>
      <c r="B29" s="29">
        <f>'WBS Projet'!M10</f>
        <v/>
      </c>
    </row>
    <row r="30">
      <c r="A30" s="24">
        <f>'WBS Projet'!A11</f>
        <v/>
      </c>
      <c r="B30" s="28">
        <f>'WBS Projet'!M11</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30" customWidth="1" min="1" max="1"/>
    <col width="95" customWidth="1" min="2" max="2"/>
  </cols>
  <sheetData>
    <row r="1" ht="26" customHeight="1">
      <c r="A1" s="1" t="inlineStr">
        <is>
          <t>Mode d'emploi — WBS Projet</t>
        </is>
      </c>
    </row>
    <row r="3" ht="45" customHeight="1">
      <c r="A3" s="30" t="inlineStr">
        <is>
          <t>Objectif du WBS</t>
        </is>
      </c>
      <c r="B3" s="12" t="inlineStr">
        <is>
          <t>Le WBS (Work Breakdown Structure) décompose le projet en phases, lots et tâches afin de suivre l'avancement, les responsabilités et les budgets de chaque livrable du déploiement de l'outil de gestion commerciale.</t>
        </is>
      </c>
    </row>
    <row r="4" ht="45" customHeight="1">
      <c r="A4" s="31" t="inlineStr">
        <is>
          <t>Niveaux et identifiants</t>
        </is>
      </c>
      <c r="B4" s="4" t="inlineStr">
        <is>
          <t>L'ID WBS suit une numérotation hiérarchique (1.1, 1.2, 2.1…). Le premier chiffre désigne la phase, le second la tâche au sein de la phase. La colonne Niveau indique la profondeur dans l'arborescence.</t>
        </is>
      </c>
    </row>
    <row r="5" ht="45" customHeight="1">
      <c r="A5" s="30" t="inlineStr">
        <is>
          <t>Saisie des données</t>
        </is>
      </c>
      <c r="B5" s="12" t="inlineStr">
        <is>
          <t>Les cellules à fond jaune pâle sont saisissables : responsable, ville, dates de début et de fin, budget prévu, coût réel, avancement et commentaire. L'avancement se saisit en pourcentage (0 % à 100 %).</t>
        </is>
      </c>
    </row>
    <row r="6" ht="45" customHeight="1">
      <c r="A6" s="31" t="inlineStr">
        <is>
          <t>Dates</t>
        </is>
      </c>
      <c r="B6" s="4" t="inlineStr">
        <is>
          <t>Saisir les dates au format DD/MM/YYYY (ex. : 05/01/2026). La durée en jours est calculée automatiquement à partir des dates de début et de fin.</t>
        </is>
      </c>
    </row>
    <row r="7" ht="45" customHeight="1">
      <c r="A7" s="30" t="inlineStr">
        <is>
          <t>Montants et pourcentages</t>
        </is>
      </c>
      <c r="B7" s="12" t="inlineStr">
        <is>
          <t>Montants au format 1 234,56 €. Pourcentages au format 0 %. Ne pas saisir le symbole € ni % : le formatage est automatique.</t>
        </is>
      </c>
    </row>
    <row r="8" ht="45" customHeight="1">
      <c r="A8" s="31" t="inlineStr">
        <is>
          <t>Coût réel et statut</t>
        </is>
      </c>
      <c r="B8" s="4" t="inlineStr">
        <is>
          <t>Mettre à jour le coût réel au fil de la consommation budgétaire. Le statut se calcule automatiquement : « Terminé » si avancement = 100 %, « En retard » si la date de fin est dépassée, « En cours » si l'avancement est supérieur à 0 %, sinon « À faire ».</t>
        </is>
      </c>
    </row>
    <row r="9" ht="45" customHeight="1">
      <c r="A9" s="30" t="inlineStr">
        <is>
          <t>Cellules avec formules</t>
        </is>
      </c>
      <c r="B9" s="12" t="inlineStr">
        <is>
          <t>Ne pas modifier les cellules contenant des formules (durée, statut, écart budgétaire, totaux, indicateurs de la feuille Synthèse projet) : elles se recalculent automatiquement.</t>
        </is>
      </c>
    </row>
    <row r="10" ht="45" customHeight="1">
      <c r="A10" s="31" t="inlineStr">
        <is>
          <t>Feuille Synthèse projet</t>
        </is>
      </c>
      <c r="B10" s="4" t="inlineStr">
        <is>
          <t>La feuille « Synthèse projet » présente les indicateurs clés (budget, coût réel, écart, avancement pondéré, tâches terminées), la répartition par statut et trois graphiques de suivi.</t>
        </is>
      </c>
    </row>
    <row r="11" ht="45" customHeight="1">
      <c r="A11" s="30" t="inlineStr">
        <is>
          <t>Dépendances</t>
        </is>
      </c>
      <c r="B11" s="12" t="inlineStr">
        <is>
          <t>La colonne Dépendance indique l'ID WBS de la tâche qui doit être terminée avant de démarrer la tâche courante.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2026-08-01T05:07:19Z</dcterms:created>
  <dcterms:modified xmlns:dcterms="http://purl.org/dc/terms/" xmlns:xsi="http://www.w3.org/2001/XMLSchema-instance" xsi:type="dcterms:W3CDTF">2026-08-01T05:07:19Z</dcterms:modified>
</cp:coreProperties>
</file>