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ock_Fournitures" sheetId="1" state="visible" r:id="rId1"/>
    <sheet xmlns:r="http://schemas.openxmlformats.org/officeDocument/2006/relationships" name="Synthèse" sheetId="2" state="visible" r:id="rId2"/>
    <sheet xmlns:r="http://schemas.openxmlformats.org/officeDocument/2006/relationships" name="Mouvements" sheetId="3" state="visible" r:id="rId3"/>
    <sheet xmlns:r="http://schemas.openxmlformats.org/officeDocument/2006/relationships" name="Mode d'emploi" sheetId="4" state="visible" r:id="rId4"/>
  </sheets>
  <definedNames>
    <definedName name="_xlnm._FilterDatabase" localSheetId="0" hidden="1">'Stock_Fournitures'!$A$2:$Q$13</definedName>
    <definedName name="_xlnm._FilterDatabase" localSheetId="2" hidden="1">'Mouvements'!$A$2:$J$12</definedName>
  </definedNames>
  <calcPr calcId="124519" fullCalcOnLoad="1"/>
</workbook>
</file>

<file path=xl/styles.xml><?xml version="1.0" encoding="utf-8"?>
<styleSheet xmlns="http://schemas.openxmlformats.org/spreadsheetml/2006/main">
  <numFmts count="5">
    <numFmt numFmtId="164" formatCode="yyyy-mm-dd h:mm:ss"/>
    <numFmt numFmtId="165" formatCode="DD/MM/YYYY"/>
    <numFmt numFmtId="166" formatCode="#,##0.00&quot; €&quot;"/>
    <numFmt numFmtId="167" formatCode="0.0%"/>
    <numFmt numFmtId="168" formatCode="#,##0.0"/>
  </numFmts>
  <fonts count="6">
    <font>
      <name val="Calibri"/>
      <family val="2"/>
      <color theme="1"/>
      <sz val="11"/>
      <scheme val="minor"/>
    </font>
    <font>
      <name val="Calibri"/>
      <b val="1"/>
      <color rgb="004A2AA5"/>
      <sz val="16"/>
    </font>
    <font>
      <name val="Calibri"/>
      <b val="1"/>
      <color rgb="00FFFFFF"/>
      <sz val="11"/>
    </font>
    <font>
      <name val="Calibri"/>
      <color rgb="001F2937"/>
      <sz val="10"/>
    </font>
    <font>
      <name val="Calibri"/>
      <b val="1"/>
      <color rgb="001F2937"/>
      <sz val="10"/>
    </font>
    <font>
      <name val="Calibri"/>
      <b val="1"/>
      <color rgb="001F2937"/>
      <sz val="12"/>
    </font>
  </fonts>
  <fills count="8">
    <fill>
      <patternFill/>
    </fill>
    <fill>
      <patternFill patternType="gray125"/>
    </fill>
    <fill>
      <patternFill patternType="solid">
        <fgColor rgb="004A2AA5"/>
      </patternFill>
    </fill>
    <fill>
      <patternFill patternType="solid">
        <fgColor rgb="00F1EDFB"/>
      </patternFill>
    </fill>
    <fill>
      <patternFill patternType="solid">
        <fgColor rgb="00FFFBEB"/>
      </patternFill>
    </fill>
    <fill>
      <patternFill patternType="solid">
        <fgColor rgb="00FFFFFF"/>
      </patternFill>
    </fill>
    <fill>
      <patternFill patternType="solid">
        <fgColor rgb="00FF6B4A"/>
      </patternFill>
    </fill>
    <fill>
      <patternFill patternType="solid">
        <fgColor rgb="005D3BC4"/>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32">
    <xf numFmtId="0" fontId="0" fillId="0" borderId="0" pivotButton="0" quotePrefix="0" xfId="0"/>
    <xf numFmtId="0" fontId="1" fillId="0" borderId="0" applyAlignment="1" pivotButton="0" quotePrefix="0" xfId="0">
      <alignment horizontal="center" vertical="center"/>
    </xf>
    <xf numFmtId="0" fontId="2" fillId="2" borderId="1" applyAlignment="1" pivotButton="0" quotePrefix="0" xfId="0">
      <alignment horizontal="center" vertical="center" wrapText="1"/>
    </xf>
    <xf numFmtId="0" fontId="3" fillId="3" borderId="1" applyAlignment="1" pivotButton="0" quotePrefix="0" xfId="0">
      <alignment horizontal="center" vertical="center"/>
    </xf>
    <xf numFmtId="0" fontId="3" fillId="3" borderId="1" applyAlignment="1" pivotButton="0" quotePrefix="0" xfId="0">
      <alignment horizontal="left" vertical="center"/>
    </xf>
    <xf numFmtId="165" fontId="3" fillId="3" borderId="1" applyAlignment="1" pivotButton="0" quotePrefix="0" xfId="0">
      <alignment horizontal="center" vertical="center"/>
    </xf>
    <xf numFmtId="0" fontId="3" fillId="4" borderId="1" applyAlignment="1" pivotButton="0" quotePrefix="0" xfId="0">
      <alignment horizontal="center" vertical="center"/>
    </xf>
    <xf numFmtId="0" fontId="4" fillId="0" borderId="1" applyAlignment="1" pivotButton="0" quotePrefix="0" xfId="0">
      <alignment horizontal="center" vertical="center"/>
    </xf>
    <xf numFmtId="166" fontId="3" fillId="4" borderId="1" applyAlignment="1" pivotButton="0" quotePrefix="0" xfId="0">
      <alignment horizontal="center" vertical="center"/>
    </xf>
    <xf numFmtId="167" fontId="3" fillId="4" borderId="1" applyAlignment="1" pivotButton="0" quotePrefix="0" xfId="0">
      <alignment horizontal="center" vertical="center"/>
    </xf>
    <xf numFmtId="166" fontId="3" fillId="0" borderId="1" applyAlignment="1" pivotButton="0" quotePrefix="0" xfId="0">
      <alignment horizontal="center" vertical="center"/>
    </xf>
    <xf numFmtId="166" fontId="4" fillId="0" borderId="1" applyAlignment="1" pivotButton="0" quotePrefix="0" xfId="0">
      <alignment horizontal="center" vertical="center"/>
    </xf>
    <xf numFmtId="0" fontId="3" fillId="5" borderId="1" applyAlignment="1" pivotButton="0" quotePrefix="0" xfId="0">
      <alignment horizontal="center" vertical="center"/>
    </xf>
    <xf numFmtId="0" fontId="3" fillId="5" borderId="1" applyAlignment="1" pivotButton="0" quotePrefix="0" xfId="0">
      <alignment horizontal="left" vertical="center"/>
    </xf>
    <xf numFmtId="165" fontId="3" fillId="5" borderId="1" applyAlignment="1" pivotButton="0" quotePrefix="0" xfId="0">
      <alignment horizontal="center" vertical="center"/>
    </xf>
    <xf numFmtId="0" fontId="5" fillId="6" borderId="1" applyAlignment="1" pivotButton="0" quotePrefix="0" xfId="0">
      <alignment horizontal="center" vertical="center"/>
    </xf>
    <xf numFmtId="0" fontId="0" fillId="6" borderId="1" pivotButton="0" quotePrefix="0" xfId="0"/>
    <xf numFmtId="0" fontId="5" fillId="6" borderId="1" pivotButton="0" quotePrefix="0" xfId="0"/>
    <xf numFmtId="166" fontId="5" fillId="6" borderId="1" pivotButton="0" quotePrefix="0" xfId="0"/>
    <xf numFmtId="0" fontId="2" fillId="7" borderId="0" applyAlignment="1" pivotButton="0" quotePrefix="0" xfId="0">
      <alignment horizontal="center" vertical="center"/>
    </xf>
    <xf numFmtId="0" fontId="4" fillId="3" borderId="1" pivotButton="0" quotePrefix="0" xfId="0"/>
    <xf numFmtId="0" fontId="4" fillId="5" borderId="1" pivotButton="0" quotePrefix="0" xfId="0"/>
    <xf numFmtId="166" fontId="5" fillId="6" borderId="1" applyAlignment="1" pivotButton="0" quotePrefix="0" xfId="0">
      <alignment horizontal="center" vertical="center"/>
    </xf>
    <xf numFmtId="168" fontId="5" fillId="6" borderId="1" applyAlignment="1" pivotButton="0" quotePrefix="0" xfId="0">
      <alignment horizontal="center" vertical="center"/>
    </xf>
    <xf numFmtId="166" fontId="3" fillId="3" borderId="1" applyAlignment="1" pivotButton="0" quotePrefix="0" xfId="0">
      <alignment horizontal="center" vertical="center"/>
    </xf>
    <xf numFmtId="166" fontId="3" fillId="5" borderId="1" applyAlignment="1" pivotButton="0" quotePrefix="0" xfId="0">
      <alignment horizontal="center" vertical="center"/>
    </xf>
    <xf numFmtId="0" fontId="2" fillId="2" borderId="1" applyAlignment="1" pivotButton="0" quotePrefix="0" xfId="0">
      <alignment horizontal="center" vertical="center"/>
    </xf>
    <xf numFmtId="0" fontId="3" fillId="4" borderId="1" applyAlignment="1" pivotButton="0" quotePrefix="0" xfId="0">
      <alignment horizontal="left" vertical="center"/>
    </xf>
    <xf numFmtId="0" fontId="4" fillId="3" borderId="1" applyAlignment="1" pivotButton="0" quotePrefix="0" xfId="0">
      <alignment horizontal="center" vertical="center"/>
    </xf>
    <xf numFmtId="0" fontId="4" fillId="5" borderId="1" applyAlignment="1" pivotButton="0" quotePrefix="0" xfId="0">
      <alignment horizontal="center" vertical="center"/>
    </xf>
    <xf numFmtId="0" fontId="2" fillId="7" borderId="0" applyAlignment="1" pivotButton="0" quotePrefix="0" xfId="0">
      <alignment horizontal="left" vertical="center"/>
    </xf>
    <xf numFmtId="0" fontId="3" fillId="0" borderId="0" applyAlignment="1" pivotButton="0" quotePrefix="0" xfId="0">
      <alignment horizontal="left" vertical="top" wrapText="1"/>
    </xf>
  </cellXfs>
  <cellStyles count="1">
    <cellStyle name="Normal" xfId="0" builtinId="0" hidden="0"/>
  </cellStyles>
  <dxfs count="5">
    <dxf>
      <font>
        <name val="Calibri"/>
        <b val="1"/>
        <color rgb="00DC2626"/>
        <sz val="10"/>
      </font>
      <fill>
        <patternFill patternType="solid">
          <fgColor rgb="00FCA5A5"/>
        </patternFill>
      </fill>
    </dxf>
    <dxf>
      <fill>
        <patternFill patternType="solid">
          <fgColor rgb="00FDBA74"/>
        </patternFill>
      </fill>
    </dxf>
    <dxf>
      <font>
        <name val="Calibri"/>
        <b val="1"/>
        <color rgb="0016A34A"/>
        <sz val="10"/>
      </font>
      <fill>
        <patternFill patternType="solid">
          <fgColor rgb="00BBF7D0"/>
        </patternFill>
      </fill>
    </dxf>
    <dxf>
      <fill>
        <patternFill patternType="solid">
          <fgColor rgb="00FCA5A5"/>
        </patternFill>
      </fill>
    </dxf>
    <dxf>
      <fill>
        <patternFill patternType="solid">
          <fgColor rgb="00BBF7D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Valeur du stock HT par catégorie</a:t>
            </a:r>
          </a:p>
        </rich>
      </tx>
    </title>
    <plotArea>
      <barChart>
        <barDir val="col"/>
        <grouping val="clustered"/>
        <ser>
          <idx val="0"/>
          <order val="0"/>
          <tx>
            <strRef>
              <f>'Synthèse'!C14</f>
            </strRef>
          </tx>
          <spPr>
            <a:solidFill xmlns:a="http://schemas.openxmlformats.org/drawingml/2006/main">
              <a:srgbClr val="4A2AA5"/>
            </a:solidFill>
            <a:ln xmlns:a="http://schemas.openxmlformats.org/drawingml/2006/main">
              <a:prstDash val="solid"/>
            </a:ln>
          </spPr>
          <cat>
            <numRef>
              <f>'Synthèse'!$A$15:$A$19</f>
            </numRef>
          </cat>
          <val>
            <numRef>
              <f>'Synthèse'!$C$15:$C$19</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Catégorie</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Valeur (€)</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Répartition de la valeur du stock par catégorie</a:t>
            </a:r>
          </a:p>
        </rich>
      </tx>
    </title>
    <plotArea>
      <pieChart>
        <varyColors val="1"/>
        <ser>
          <idx val="0"/>
          <order val="0"/>
          <tx>
            <strRef>
              <f>'Synthèse'!C14</f>
            </strRef>
          </tx>
          <spPr>
            <a:ln xmlns:a="http://schemas.openxmlformats.org/drawingml/2006/main">
              <a:prstDash val="solid"/>
            </a:ln>
          </spPr>
          <cat>
            <numRef>
              <f>'Synthèse'!$A$15:$A$19</f>
            </numRef>
          </cat>
          <val>
            <numRef>
              <f>'Synthèse'!$C$15:$C$19</f>
            </numRef>
          </val>
        </ser>
        <firstSliceAng val="0"/>
      </pieChart>
    </plotArea>
    <legend>
      <legendPos val="r"/>
    </legend>
    <plotVisOnly val="1"/>
    <dispBlanksAs val="gap"/>
  </chart>
</chartSpace>
</file>

<file path=xl/charts/chart3.xml><?xml version="1.0" encoding="utf-8"?>
<chartSpace xmlns="http://schemas.openxmlformats.org/drawingml/2006/chart">
  <chart>
    <title>
      <tx>
        <rich>
          <a:bodyPr xmlns:a="http://schemas.openxmlformats.org/drawingml/2006/main"/>
          <a:p xmlns:a="http://schemas.openxmlformats.org/drawingml/2006/main">
            <a:pPr>
              <a:defRPr/>
            </a:pPr>
            <a:r>
              <a:t>Évolution des sorties par mois</a:t>
            </a:r>
          </a:p>
        </rich>
      </tx>
    </title>
    <plotArea>
      <lineChart>
        <grouping val="standard"/>
        <ser>
          <idx val="0"/>
          <order val="0"/>
          <tx>
            <strRef>
              <f>'Synthèse'!B23</f>
            </strRef>
          </tx>
          <spPr>
            <a:ln xmlns:a="http://schemas.openxmlformats.org/drawingml/2006/main" w="20000">
              <a:solidFill>
                <a:srgbClr val="FF6B4A"/>
              </a:solidFill>
              <a:prstDash val="solid"/>
            </a:ln>
          </spPr>
          <marker>
            <symbol val="none"/>
            <spPr>
              <a:ln xmlns:a="http://schemas.openxmlformats.org/drawingml/2006/main">
                <a:prstDash val="solid"/>
              </a:ln>
            </spPr>
          </marker>
          <cat>
            <numRef>
              <f>'Synthèse'!$A$24:$A$28</f>
            </numRef>
          </cat>
          <val>
            <numRef>
              <f>'Synthèse'!$B$24:$B$28</f>
            </numRef>
          </val>
        </ser>
        <axId val="10"/>
        <axId val="100"/>
      </lineChart>
      <catAx>
        <axId val="10"/>
        <scaling>
          <orientation val="minMax"/>
        </scaling>
        <axPos val="l"/>
        <title>
          <tx>
            <rich>
              <a:bodyPr xmlns:a="http://schemas.openxmlformats.org/drawingml/2006/main"/>
              <a:p xmlns:a="http://schemas.openxmlformats.org/drawingml/2006/main">
                <a:pPr>
                  <a:defRPr/>
                </a:pPr>
                <a:r>
                  <a:t>Mois</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Sorties</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 Type="http://schemas.openxmlformats.org/officeDocument/2006/relationships/chart" Target="/xl/charts/chart3.xml" Id="rId3"/></Relationships>
</file>

<file path=xl/drawings/drawing1.xml><?xml version="1.0" encoding="utf-8"?>
<wsDr xmlns="http://schemas.openxmlformats.org/drawingml/2006/spreadsheetDrawing">
  <oneCellAnchor>
    <from>
      <col>5</col>
      <colOff>0</colOff>
      <row>2</row>
      <rowOff>0</rowOff>
    </from>
    <ext cx="5040000" cy="288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5</col>
      <colOff>0</colOff>
      <row>18</row>
      <rowOff>0</rowOff>
    </from>
    <ext cx="5040000" cy="288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oneCellAnchor>
    <from>
      <col>5</col>
      <colOff>0</colOff>
      <row>34</row>
      <rowOff>0</rowOff>
    </from>
    <ext cx="5040000" cy="2880000"/>
    <graphicFrame>
      <nvGraphicFramePr>
        <cNvPr id="3" name="Chart 3"/>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Q13"/>
  <sheetViews>
    <sheetView workbookViewId="0">
      <pane ySplit="2" topLeftCell="A3" activePane="bottomLeft" state="frozen"/>
      <selection pane="bottomLeft" activeCell="A1" sqref="A1"/>
    </sheetView>
  </sheetViews>
  <sheetFormatPr baseColWidth="8" defaultRowHeight="15"/>
  <cols>
    <col width="10" customWidth="1" min="1" max="1"/>
    <col width="22" customWidth="1" min="2" max="2"/>
    <col width="13" customWidth="1" min="3" max="3"/>
    <col width="22" customWidth="1" min="4" max="4"/>
    <col width="13" customWidth="1" min="5" max="5"/>
    <col width="13" customWidth="1" min="6" max="6"/>
    <col width="11" customWidth="1" min="7" max="7"/>
    <col width="9" customWidth="1" min="8" max="8"/>
    <col width="9" customWidth="1" min="9" max="9"/>
    <col width="11" customWidth="1" min="10" max="10"/>
    <col width="12" customWidth="1" min="11" max="11"/>
    <col width="12" customWidth="1" min="12" max="12"/>
    <col width="14" customWidth="1" min="13" max="13"/>
    <col width="8" customWidth="1" min="14" max="14"/>
    <col width="14" customWidth="1" min="15" max="15"/>
    <col width="16" customWidth="1" min="16" max="16"/>
    <col width="14" customWidth="1" min="17" max="17"/>
  </cols>
  <sheetData>
    <row r="1" ht="26" customHeight="1">
      <c r="A1" s="1" t="inlineStr">
        <is>
          <t>GESTION DU STOCK DE FOURNITURES - 2026</t>
        </is>
      </c>
    </row>
    <row r="2">
      <c r="A2" s="2" t="inlineStr">
        <is>
          <t>Référence</t>
        </is>
      </c>
      <c r="B2" s="2" t="inlineStr">
        <is>
          <t>Désignation</t>
        </is>
      </c>
      <c r="C2" s="2" t="inlineStr">
        <is>
          <t>Catégorie</t>
        </is>
      </c>
      <c r="D2" s="2" t="inlineStr">
        <is>
          <t>Fournisseur</t>
        </is>
      </c>
      <c r="E2" s="2" t="inlineStr">
        <is>
          <t>Ville</t>
        </is>
      </c>
      <c r="F2" s="2" t="inlineStr">
        <is>
          <t>Date d'entrée</t>
        </is>
      </c>
      <c r="G2" s="2" t="inlineStr">
        <is>
          <t>Stock initial</t>
        </is>
      </c>
      <c r="H2" s="2" t="inlineStr">
        <is>
          <t>Entrées</t>
        </is>
      </c>
      <c r="I2" s="2" t="inlineStr">
        <is>
          <t>Sorties</t>
        </is>
      </c>
      <c r="J2" s="2" t="inlineStr">
        <is>
          <t>Stock actuel</t>
        </is>
      </c>
      <c r="K2" s="2" t="inlineStr">
        <is>
          <t>Stock minimum</t>
        </is>
      </c>
      <c r="L2" s="2" t="inlineStr">
        <is>
          <t>Seuil d'alerte</t>
        </is>
      </c>
      <c r="M2" s="2" t="inlineStr">
        <is>
          <t>Prix unitaire HT</t>
        </is>
      </c>
      <c r="N2" s="2" t="inlineStr">
        <is>
          <t>TVA</t>
        </is>
      </c>
      <c r="O2" s="2" t="inlineStr">
        <is>
          <t>Prix unitaire TTC</t>
        </is>
      </c>
      <c r="P2" s="2" t="inlineStr">
        <is>
          <t>Valeur du stock HT</t>
        </is>
      </c>
      <c r="Q2" s="2" t="inlineStr">
        <is>
          <t>Statut</t>
        </is>
      </c>
    </row>
    <row r="3">
      <c r="A3" s="3" t="inlineStr">
        <is>
          <t>STK-001</t>
        </is>
      </c>
      <c r="B3" s="4" t="inlineStr">
        <is>
          <t>Ramettes papier A4</t>
        </is>
      </c>
      <c r="C3" s="3" t="inlineStr">
        <is>
          <t>Bureau</t>
        </is>
      </c>
      <c r="D3" s="4" t="inlineStr">
        <is>
          <t>Bureau Vallée Paris</t>
        </is>
      </c>
      <c r="E3" s="3" t="inlineStr">
        <is>
          <t>Paris</t>
        </is>
      </c>
      <c r="F3" s="5" t="n">
        <v>46030</v>
      </c>
      <c r="G3" s="6" t="n">
        <v>150</v>
      </c>
      <c r="H3" s="6" t="n">
        <v>60</v>
      </c>
      <c r="I3" s="6" t="n">
        <v>90</v>
      </c>
      <c r="J3" s="7">
        <f>G3+H3-I3</f>
        <v/>
      </c>
      <c r="K3" s="6" t="n">
        <v>30</v>
      </c>
      <c r="L3" s="6" t="n">
        <v>40</v>
      </c>
      <c r="M3" s="8" t="n">
        <v>20</v>
      </c>
      <c r="N3" s="9" t="n">
        <v>4.5</v>
      </c>
      <c r="O3" s="10">
        <f>M3*(1+N3)</f>
        <v/>
      </c>
      <c r="P3" s="11">
        <f>J3*M3</f>
        <v/>
      </c>
      <c r="Q3" s="7">
        <f>IF(J3&lt;=L3,"À commander",IF(J3&lt;=K3,"Stock faible","OK"))</f>
        <v/>
      </c>
    </row>
    <row r="4">
      <c r="A4" s="12" t="inlineStr">
        <is>
          <t>STK-002</t>
        </is>
      </c>
      <c r="B4" s="13" t="inlineStr">
        <is>
          <t>Stylos bille</t>
        </is>
      </c>
      <c r="C4" s="12" t="inlineStr">
        <is>
          <t>Papeterie</t>
        </is>
      </c>
      <c r="D4" s="13" t="inlineStr">
        <is>
          <t>Office Dépôt Lyon</t>
        </is>
      </c>
      <c r="E4" s="12" t="inlineStr">
        <is>
          <t>Lyon</t>
        </is>
      </c>
      <c r="F4" s="14" t="n">
        <v>46034</v>
      </c>
      <c r="G4" s="6" t="n">
        <v>200</v>
      </c>
      <c r="H4" s="6" t="n">
        <v>80</v>
      </c>
      <c r="I4" s="6" t="n">
        <v>50</v>
      </c>
      <c r="J4" s="7">
        <f>G4+H4-I4</f>
        <v/>
      </c>
      <c r="K4" s="6" t="n">
        <v>20</v>
      </c>
      <c r="L4" s="6" t="n">
        <v>30</v>
      </c>
      <c r="M4" s="8" t="n">
        <v>15</v>
      </c>
      <c r="N4" s="9" t="n">
        <v>0.35</v>
      </c>
      <c r="O4" s="10">
        <f>M4*(1+N4)</f>
        <v/>
      </c>
      <c r="P4" s="11">
        <f>J4*M4</f>
        <v/>
      </c>
      <c r="Q4" s="7">
        <f>IF(J4&lt;=L4,"À commander",IF(J4&lt;=K4,"Stock faible","OK"))</f>
        <v/>
      </c>
    </row>
    <row r="5">
      <c r="A5" s="3" t="inlineStr">
        <is>
          <t>STK-003</t>
        </is>
      </c>
      <c r="B5" s="4" t="inlineStr">
        <is>
          <t>Classeurs rigides</t>
        </is>
      </c>
      <c r="C5" s="3" t="inlineStr">
        <is>
          <t>Archivage</t>
        </is>
      </c>
      <c r="D5" s="4" t="inlineStr">
        <is>
          <t>Archi Plus Marseille</t>
        </is>
      </c>
      <c r="E5" s="3" t="inlineStr">
        <is>
          <t>Marseille</t>
        </is>
      </c>
      <c r="F5" s="5" t="n">
        <v>46056</v>
      </c>
      <c r="G5" s="6" t="n">
        <v>90</v>
      </c>
      <c r="H5" s="6" t="n">
        <v>20</v>
      </c>
      <c r="I5" s="6" t="n">
        <v>40</v>
      </c>
      <c r="J5" s="7">
        <f>G5+H5-I5</f>
        <v/>
      </c>
      <c r="K5" s="6" t="n">
        <v>20</v>
      </c>
      <c r="L5" s="6" t="n">
        <v>25</v>
      </c>
      <c r="M5" s="8" t="n">
        <v>10</v>
      </c>
      <c r="N5" s="9" t="n">
        <v>3.2</v>
      </c>
      <c r="O5" s="10">
        <f>M5*(1+N5)</f>
        <v/>
      </c>
      <c r="P5" s="11">
        <f>J5*M5</f>
        <v/>
      </c>
      <c r="Q5" s="7">
        <f>IF(J5&lt;=L5,"À commander",IF(J5&lt;=K5,"Stock faible","OK"))</f>
        <v/>
      </c>
    </row>
    <row r="6">
      <c r="A6" s="12" t="inlineStr">
        <is>
          <t>STK-004</t>
        </is>
      </c>
      <c r="B6" s="13" t="inlineStr">
        <is>
          <t>Enveloppes A4</t>
        </is>
      </c>
      <c r="C6" s="12" t="inlineStr">
        <is>
          <t>Courrier</t>
        </is>
      </c>
      <c r="D6" s="13" t="inlineStr">
        <is>
          <t>Papelis Toulouse</t>
        </is>
      </c>
      <c r="E6" s="12" t="inlineStr">
        <is>
          <t>Toulouse</t>
        </is>
      </c>
      <c r="F6" s="14" t="n">
        <v>46068</v>
      </c>
      <c r="G6" s="6" t="n">
        <v>300</v>
      </c>
      <c r="H6" s="6" t="n">
        <v>0</v>
      </c>
      <c r="I6" s="6" t="n">
        <v>120</v>
      </c>
      <c r="J6" s="7">
        <f>G6+H6-I6</f>
        <v/>
      </c>
      <c r="K6" s="6" t="n">
        <v>20</v>
      </c>
      <c r="L6" s="6" t="n">
        <v>50</v>
      </c>
      <c r="M6" s="8" t="n">
        <v>20</v>
      </c>
      <c r="N6" s="9" t="n">
        <v>0.15</v>
      </c>
      <c r="O6" s="10">
        <f>M6*(1+N6)</f>
        <v/>
      </c>
      <c r="P6" s="11">
        <f>J6*M6</f>
        <v/>
      </c>
      <c r="Q6" s="7">
        <f>IF(J6&lt;=L6,"À commander",IF(J6&lt;=K6,"Stock faible","OK"))</f>
        <v/>
      </c>
    </row>
    <row r="7">
      <c r="A7" s="3" t="inlineStr">
        <is>
          <t>STK-005</t>
        </is>
      </c>
      <c r="B7" s="4" t="inlineStr">
        <is>
          <t>Cartouches d'encre</t>
        </is>
      </c>
      <c r="C7" s="3" t="inlineStr">
        <is>
          <t>Impression</t>
        </is>
      </c>
      <c r="D7" s="4" t="inlineStr">
        <is>
          <t>InkPro Bordeaux</t>
        </is>
      </c>
      <c r="E7" s="3" t="inlineStr">
        <is>
          <t>Bordeaux</t>
        </is>
      </c>
      <c r="F7" s="5" t="n">
        <v>46082</v>
      </c>
      <c r="G7" s="6" t="n">
        <v>40</v>
      </c>
      <c r="H7" s="6" t="n">
        <v>30</v>
      </c>
      <c r="I7" s="6" t="n">
        <v>55</v>
      </c>
      <c r="J7" s="7">
        <f>G7+H7-I7</f>
        <v/>
      </c>
      <c r="K7" s="6" t="n">
        <v>20</v>
      </c>
      <c r="L7" s="6" t="n">
        <v>15</v>
      </c>
      <c r="M7" s="8" t="n">
        <v>8</v>
      </c>
      <c r="N7" s="9" t="n">
        <v>45</v>
      </c>
      <c r="O7" s="10">
        <f>M7*(1+N7)</f>
        <v/>
      </c>
      <c r="P7" s="11">
        <f>J7*M7</f>
        <v/>
      </c>
      <c r="Q7" s="7">
        <f>IF(J7&lt;=L7,"À commander",IF(J7&lt;=K7,"Stock faible","OK"))</f>
        <v/>
      </c>
    </row>
    <row r="8">
      <c r="A8" s="12" t="inlineStr">
        <is>
          <t>STK-006</t>
        </is>
      </c>
      <c r="B8" s="13" t="inlineStr">
        <is>
          <t>Agrafes boîte 1000</t>
        </is>
      </c>
      <c r="C8" s="12" t="inlineStr">
        <is>
          <t>Bureau</t>
        </is>
      </c>
      <c r="D8" s="13" t="inlineStr">
        <is>
          <t>Bureau Vallée Paris</t>
        </is>
      </c>
      <c r="E8" s="12" t="inlineStr">
        <is>
          <t>Lille</t>
        </is>
      </c>
      <c r="F8" s="14" t="n">
        <v>46091</v>
      </c>
      <c r="G8" s="6" t="n">
        <v>60</v>
      </c>
      <c r="H8" s="6" t="n">
        <v>20</v>
      </c>
      <c r="I8" s="6" t="n">
        <v>15</v>
      </c>
      <c r="J8" s="7">
        <f>G8+H8-I8</f>
        <v/>
      </c>
      <c r="K8" s="6" t="n">
        <v>20</v>
      </c>
      <c r="L8" s="6" t="n">
        <v>20</v>
      </c>
      <c r="M8" s="8" t="n">
        <v>10</v>
      </c>
      <c r="N8" s="9" t="n">
        <v>1.8</v>
      </c>
      <c r="O8" s="10">
        <f>M8*(1+N8)</f>
        <v/>
      </c>
      <c r="P8" s="11">
        <f>J8*M8</f>
        <v/>
      </c>
      <c r="Q8" s="7">
        <f>IF(J8&lt;=L8,"À commander",IF(J8&lt;=K8,"Stock faible","OK"))</f>
        <v/>
      </c>
    </row>
    <row r="9">
      <c r="A9" s="3" t="inlineStr">
        <is>
          <t>STK-007</t>
        </is>
      </c>
      <c r="B9" s="4" t="inlineStr">
        <is>
          <t>Cahiers 96 pages</t>
        </is>
      </c>
      <c r="C9" s="3" t="inlineStr">
        <is>
          <t>Papeterie</t>
        </is>
      </c>
      <c r="D9" s="4" t="inlineStr">
        <is>
          <t>Office Dépôt Lyon</t>
        </is>
      </c>
      <c r="E9" s="3" t="inlineStr">
        <is>
          <t>Nantes</t>
        </is>
      </c>
      <c r="F9" s="5" t="n">
        <v>46103</v>
      </c>
      <c r="G9" s="6" t="n">
        <v>120</v>
      </c>
      <c r="H9" s="6" t="n">
        <v>40</v>
      </c>
      <c r="I9" s="6" t="n">
        <v>30</v>
      </c>
      <c r="J9" s="7">
        <f>G9+H9-I9</f>
        <v/>
      </c>
      <c r="K9" s="6" t="n">
        <v>20</v>
      </c>
      <c r="L9" s="6" t="n">
        <v>30</v>
      </c>
      <c r="M9" s="8" t="n">
        <v>15</v>
      </c>
      <c r="N9" s="9" t="n">
        <v>1.1</v>
      </c>
      <c r="O9" s="10">
        <f>M9*(1+N9)</f>
        <v/>
      </c>
      <c r="P9" s="11">
        <f>J9*M9</f>
        <v/>
      </c>
      <c r="Q9" s="7">
        <f>IF(J9&lt;=L9,"À commander",IF(J9&lt;=K9,"Stock faible","OK"))</f>
        <v/>
      </c>
    </row>
    <row r="10">
      <c r="A10" s="12" t="inlineStr">
        <is>
          <t>STK-008</t>
        </is>
      </c>
      <c r="B10" s="13" t="inlineStr">
        <is>
          <t>Post-it multicolores</t>
        </is>
      </c>
      <c r="C10" s="12" t="inlineStr">
        <is>
          <t>Bureau</t>
        </is>
      </c>
      <c r="D10" s="13" t="inlineStr">
        <is>
          <t>Bureau Vallée Paris</t>
        </is>
      </c>
      <c r="E10" s="12" t="inlineStr">
        <is>
          <t>Strasbourg</t>
        </is>
      </c>
      <c r="F10" s="14" t="n">
        <v>46117</v>
      </c>
      <c r="G10" s="6" t="n">
        <v>80</v>
      </c>
      <c r="H10" s="6" t="n">
        <v>10</v>
      </c>
      <c r="I10" s="6" t="n">
        <v>60</v>
      </c>
      <c r="J10" s="7">
        <f>G10+H10-I10</f>
        <v/>
      </c>
      <c r="K10" s="6" t="n">
        <v>20</v>
      </c>
      <c r="L10" s="6" t="n">
        <v>25</v>
      </c>
      <c r="M10" s="8" t="n">
        <v>12</v>
      </c>
      <c r="N10" s="9" t="n">
        <v>2.4</v>
      </c>
      <c r="O10" s="10">
        <f>M10*(1+N10)</f>
        <v/>
      </c>
      <c r="P10" s="11">
        <f>J10*M10</f>
        <v/>
      </c>
      <c r="Q10" s="7">
        <f>IF(J10&lt;=L10,"À commander",IF(J10&lt;=K10,"Stock faible","OK"))</f>
        <v/>
      </c>
    </row>
    <row r="11">
      <c r="A11" s="3" t="inlineStr">
        <is>
          <t>STK-009</t>
        </is>
      </c>
      <c r="B11" s="4" t="inlineStr">
        <is>
          <t>Pochettes plastiques</t>
        </is>
      </c>
      <c r="C11" s="3" t="inlineStr">
        <is>
          <t>Archivage</t>
        </is>
      </c>
      <c r="D11" s="4" t="inlineStr">
        <is>
          <t>Archi Plus Marseille</t>
        </is>
      </c>
      <c r="E11" s="3" t="inlineStr">
        <is>
          <t>Nice</t>
        </is>
      </c>
      <c r="F11" s="5" t="n">
        <v>46130</v>
      </c>
      <c r="G11" s="6" t="n">
        <v>100</v>
      </c>
      <c r="H11" s="6" t="n">
        <v>0</v>
      </c>
      <c r="I11" s="6" t="n">
        <v>35</v>
      </c>
      <c r="J11" s="7">
        <f>G11+H11-I11</f>
        <v/>
      </c>
      <c r="K11" s="6" t="n">
        <v>20</v>
      </c>
      <c r="L11" s="6" t="n">
        <v>30</v>
      </c>
      <c r="M11" s="8" t="n">
        <v>15</v>
      </c>
      <c r="N11" s="9" t="n">
        <v>0.6</v>
      </c>
      <c r="O11" s="10">
        <f>M11*(1+N11)</f>
        <v/>
      </c>
      <c r="P11" s="11">
        <f>J11*M11</f>
        <v/>
      </c>
      <c r="Q11" s="7">
        <f>IF(J11&lt;=L11,"À commander",IF(J11&lt;=K11,"Stock faible","OK"))</f>
        <v/>
      </c>
    </row>
    <row r="12">
      <c r="A12" s="12" t="inlineStr">
        <is>
          <t>STK-010</t>
        </is>
      </c>
      <c r="B12" s="13" t="inlineStr">
        <is>
          <t>Surligneurs</t>
        </is>
      </c>
      <c r="C12" s="12" t="inlineStr">
        <is>
          <t>Papeterie</t>
        </is>
      </c>
      <c r="D12" s="13" t="inlineStr">
        <is>
          <t>Office Dépôt Lyon</t>
        </is>
      </c>
      <c r="E12" s="12" t="inlineStr">
        <is>
          <t>Rennes</t>
        </is>
      </c>
      <c r="F12" s="14" t="n">
        <v>46144</v>
      </c>
      <c r="G12" s="6" t="n">
        <v>70</v>
      </c>
      <c r="H12" s="6" t="n">
        <v>25</v>
      </c>
      <c r="I12" s="6" t="n">
        <v>20</v>
      </c>
      <c r="J12" s="7">
        <f>G12+H12-I12</f>
        <v/>
      </c>
      <c r="K12" s="6" t="n">
        <v>20</v>
      </c>
      <c r="L12" s="6" t="n">
        <v>20</v>
      </c>
      <c r="M12" s="8" t="n">
        <v>10</v>
      </c>
      <c r="N12" s="9" t="n">
        <v>0.95</v>
      </c>
      <c r="O12" s="10">
        <f>M12*(1+N12)</f>
        <v/>
      </c>
      <c r="P12" s="11">
        <f>J12*M12</f>
        <v/>
      </c>
      <c r="Q12" s="7">
        <f>IF(J12&lt;=L12,"À commander",IF(J12&lt;=K12,"Stock faible","OK"))</f>
        <v/>
      </c>
    </row>
    <row r="13">
      <c r="A13" s="15" t="inlineStr">
        <is>
          <t>TOTAL</t>
        </is>
      </c>
      <c r="B13" s="16" t="n"/>
      <c r="C13" s="16" t="n"/>
      <c r="D13" s="16" t="n"/>
      <c r="E13" s="16" t="n"/>
      <c r="F13" s="16" t="n"/>
      <c r="G13" s="17">
        <f>SUM(G3:G12)</f>
        <v/>
      </c>
      <c r="H13" s="17">
        <f>SUM(H3:H12)</f>
        <v/>
      </c>
      <c r="I13" s="17">
        <f>SUM(I3:I12)</f>
        <v/>
      </c>
      <c r="J13" s="17">
        <f>SUM(J3:J12)</f>
        <v/>
      </c>
      <c r="K13" s="16" t="n"/>
      <c r="L13" s="16" t="n"/>
      <c r="M13" s="16" t="n"/>
      <c r="N13" s="16" t="n"/>
      <c r="O13" s="16" t="n"/>
      <c r="P13" s="18">
        <f>SUM(P3:P12)</f>
        <v/>
      </c>
      <c r="Q13" s="16" t="n"/>
    </row>
  </sheetData>
  <autoFilter ref="A2:Q13"/>
  <mergeCells count="2">
    <mergeCell ref="A1:Q1"/>
    <mergeCell ref="A13:F13"/>
  </mergeCells>
  <conditionalFormatting sqref="Q3:Q12">
    <cfRule type="expression" priority="1" dxfId="0" stopIfTrue="1">
      <formula>Q3="À commander"</formula>
    </cfRule>
    <cfRule type="expression" priority="2" dxfId="1" stopIfTrue="1">
      <formula>Q3="Stock faible"</formula>
    </cfRule>
    <cfRule type="expression" priority="3" dxfId="2" stopIfTrue="1">
      <formula>Q3="OK"</formula>
    </cfRule>
  </conditionalFormatting>
  <conditionalFormatting sqref="J3:J12">
    <cfRule type="expression" priority="4" dxfId="3" stopIfTrue="1">
      <formula>J3&lt;=L3</formula>
    </cfRule>
    <cfRule type="expression" priority="5" dxfId="1" stopIfTrue="1">
      <formula>AND(J3&gt;L3,J3&lt;=K3)</formula>
    </cfRule>
    <cfRule type="expression" priority="6" dxfId="4" stopIfTrue="1">
      <formula>J3&gt;K3</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F28"/>
  <sheetViews>
    <sheetView workbookViewId="0">
      <selection activeCell="A1" sqref="A1"/>
    </sheetView>
  </sheetViews>
  <sheetFormatPr baseColWidth="8" defaultRowHeight="15"/>
  <cols>
    <col width="26" customWidth="1" min="1" max="1"/>
    <col width="18" customWidth="1" min="2" max="2"/>
    <col width="18" customWidth="1" min="3" max="3"/>
    <col width="16" customWidth="1" min="4" max="4"/>
  </cols>
  <sheetData>
    <row r="1" ht="26" customHeight="1">
      <c r="A1" s="1" t="inlineStr">
        <is>
          <t>TABLEAU DE PILOTAGE DU STOCK</t>
        </is>
      </c>
    </row>
    <row r="3">
      <c r="A3" s="19" t="inlineStr">
        <is>
          <t>INDICATEURS CLÉS</t>
        </is>
      </c>
    </row>
    <row r="4">
      <c r="A4" s="20" t="inlineStr">
        <is>
          <t>Nombre total de références</t>
        </is>
      </c>
      <c r="B4" s="15">
        <f>COUNTA(Stock_Fournitures!A3:A12)</f>
        <v/>
      </c>
    </row>
    <row r="5">
      <c r="A5" s="21" t="inlineStr">
        <is>
          <t>Références à commander</t>
        </is>
      </c>
      <c r="B5" s="15">
        <f>COUNTIF(Stock_Fournitures!Q3:Q12,"À commander")</f>
        <v/>
      </c>
    </row>
    <row r="6">
      <c r="A6" s="20" t="inlineStr">
        <is>
          <t>Valeur totale du stock HT</t>
        </is>
      </c>
      <c r="B6" s="22">
        <f>SUM(Stock_Fournitures!P3:P12)</f>
        <v/>
      </c>
    </row>
    <row r="7">
      <c r="A7" s="21" t="inlineStr">
        <is>
          <t>Valeur totale du stock TTC</t>
        </is>
      </c>
      <c r="B7" s="22">
        <f>SUMPRODUCT(Stock_Fournitures!J3:J12,Stock_Fournitures!O3:O12)</f>
        <v/>
      </c>
    </row>
    <row r="8">
      <c r="A8" s="20" t="inlineStr">
        <is>
          <t>Quantité totale en stock</t>
        </is>
      </c>
      <c r="B8" s="15">
        <f>SUM(Stock_Fournitures!J3:J12)</f>
        <v/>
      </c>
    </row>
    <row r="9">
      <c r="A9" s="21" t="inlineStr">
        <is>
          <t>Entrées totales du mois</t>
        </is>
      </c>
      <c r="B9" s="15">
        <f>SUM(Stock_Fournitures!H3:H12)</f>
        <v/>
      </c>
    </row>
    <row r="10">
      <c r="A10" s="20" t="inlineStr">
        <is>
          <t>Sorties totales du mois</t>
        </is>
      </c>
      <c r="B10" s="15">
        <f>SUM(Stock_Fournitures!I3:I12)</f>
        <v/>
      </c>
    </row>
    <row r="11">
      <c r="A11" s="21" t="inlineStr">
        <is>
          <t>Stock moyen par référence</t>
        </is>
      </c>
      <c r="B11" s="23">
        <f>IFERROR(AVERAGE(Stock_Fournitures!J3:J12),0)</f>
        <v/>
      </c>
    </row>
    <row r="13">
      <c r="A13" s="19" t="inlineStr">
        <is>
          <t>RÉPARTITION PAR CATÉGORIE</t>
        </is>
      </c>
    </row>
    <row r="14">
      <c r="A14" s="2" t="inlineStr">
        <is>
          <t>Catégorie</t>
        </is>
      </c>
      <c r="B14" s="2" t="inlineStr">
        <is>
          <t>Nombre d'articles</t>
        </is>
      </c>
      <c r="C14" s="2" t="inlineStr">
        <is>
          <t>Valeur stock HT</t>
        </is>
      </c>
      <c r="D14" s="2" t="inlineStr">
        <is>
          <t>Sorties totales</t>
        </is>
      </c>
    </row>
    <row r="15">
      <c r="A15" s="3" t="inlineStr">
        <is>
          <t>Bureau</t>
        </is>
      </c>
      <c r="B15" s="3">
        <f>COUNTIF(Stock_Fournitures!C3:C12,A15)</f>
        <v/>
      </c>
      <c r="C15" s="24">
        <f>SUMIF(Stock_Fournitures!C3:C12,A15,Stock_Fournitures!P3:P12)</f>
        <v/>
      </c>
      <c r="D15" s="3">
        <f>SUMIF(Stock_Fournitures!C3:C12,A15,Stock_Fournitures!I3:I12)</f>
        <v/>
      </c>
    </row>
    <row r="16">
      <c r="A16" s="12" t="inlineStr">
        <is>
          <t>Papeterie</t>
        </is>
      </c>
      <c r="B16" s="12">
        <f>COUNTIF(Stock_Fournitures!C3:C12,A16)</f>
        <v/>
      </c>
      <c r="C16" s="25">
        <f>SUMIF(Stock_Fournitures!C3:C12,A16,Stock_Fournitures!P3:P12)</f>
        <v/>
      </c>
      <c r="D16" s="12">
        <f>SUMIF(Stock_Fournitures!C3:C12,A16,Stock_Fournitures!I3:I12)</f>
        <v/>
      </c>
    </row>
    <row r="17">
      <c r="A17" s="3" t="inlineStr">
        <is>
          <t>Archivage</t>
        </is>
      </c>
      <c r="B17" s="3">
        <f>COUNTIF(Stock_Fournitures!C3:C12,A17)</f>
        <v/>
      </c>
      <c r="C17" s="24">
        <f>SUMIF(Stock_Fournitures!C3:C12,A17,Stock_Fournitures!P3:P12)</f>
        <v/>
      </c>
      <c r="D17" s="3">
        <f>SUMIF(Stock_Fournitures!C3:C12,A17,Stock_Fournitures!I3:I12)</f>
        <v/>
      </c>
    </row>
    <row r="18">
      <c r="A18" s="12" t="inlineStr">
        <is>
          <t>Courrier</t>
        </is>
      </c>
      <c r="B18" s="12">
        <f>COUNTIF(Stock_Fournitures!C3:C12,A18)</f>
        <v/>
      </c>
      <c r="C18" s="25">
        <f>SUMIF(Stock_Fournitures!C3:C12,A18,Stock_Fournitures!P3:P12)</f>
        <v/>
      </c>
      <c r="D18" s="12">
        <f>SUMIF(Stock_Fournitures!C3:C12,A18,Stock_Fournitures!I3:I12)</f>
        <v/>
      </c>
    </row>
    <row r="19">
      <c r="A19" s="3" t="inlineStr">
        <is>
          <t>Impression</t>
        </is>
      </c>
      <c r="B19" s="3">
        <f>COUNTIF(Stock_Fournitures!C3:C12,A19)</f>
        <v/>
      </c>
      <c r="C19" s="24">
        <f>SUMIF(Stock_Fournitures!C3:C12,A19,Stock_Fournitures!P3:P12)</f>
        <v/>
      </c>
      <c r="D19" s="3">
        <f>SUMIF(Stock_Fournitures!C3:C12,A19,Stock_Fournitures!I3:I12)</f>
        <v/>
      </c>
    </row>
    <row r="20">
      <c r="A20" s="17" t="inlineStr">
        <is>
          <t>TOTAL</t>
        </is>
      </c>
      <c r="B20" s="17">
        <f>SUM(B15:B19)</f>
        <v/>
      </c>
      <c r="C20" s="18">
        <f>SUM(C15:C19)</f>
        <v/>
      </c>
      <c r="D20" s="17">
        <f>SUM(D15:D19)</f>
        <v/>
      </c>
    </row>
    <row r="22">
      <c r="A22" s="19" t="inlineStr">
        <is>
          <t>ÉVOLUTION MENSUELLE DES SORTIES</t>
        </is>
      </c>
    </row>
    <row r="23">
      <c r="A23" s="26" t="inlineStr">
        <is>
          <t>Mois</t>
        </is>
      </c>
      <c r="B23" s="26" t="inlineStr">
        <is>
          <t>Sorties totales</t>
        </is>
      </c>
    </row>
    <row r="24">
      <c r="A24" s="3" t="inlineStr">
        <is>
          <t>Janvier 2026</t>
        </is>
      </c>
      <c r="B24" s="3">
        <f>SUMPRODUCT((MONTH(Stock_Fournitures!F3:F12)=1)*Stock_Fournitures!I3:I12)</f>
        <v/>
      </c>
    </row>
    <row r="25">
      <c r="A25" s="12" t="inlineStr">
        <is>
          <t>Février 2026</t>
        </is>
      </c>
      <c r="B25" s="12">
        <f>SUMPRODUCT((MONTH(Stock_Fournitures!F3:F12)=2)*Stock_Fournitures!I3:I12)</f>
        <v/>
      </c>
    </row>
    <row r="26">
      <c r="A26" s="3" t="inlineStr">
        <is>
          <t>Mars 2026</t>
        </is>
      </c>
      <c r="B26" s="3">
        <f>SUMPRODUCT((MONTH(Stock_Fournitures!F3:F12)=3)*Stock_Fournitures!I3:I12)</f>
        <v/>
      </c>
    </row>
    <row r="27">
      <c r="A27" s="12" t="inlineStr">
        <is>
          <t>Avril 2026</t>
        </is>
      </c>
      <c r="B27" s="12">
        <f>SUMPRODUCT((MONTH(Stock_Fournitures!F3:F12)=4)*Stock_Fournitures!I3:I12)</f>
        <v/>
      </c>
    </row>
    <row r="28">
      <c r="A28" s="3" t="inlineStr">
        <is>
          <t>Mai 2026</t>
        </is>
      </c>
      <c r="B28" s="3">
        <f>SUMPRODUCT((MONTH(Stock_Fournitures!F3:F12)=5)*Stock_Fournitures!I3:I12)</f>
        <v/>
      </c>
    </row>
  </sheetData>
  <mergeCells count="4">
    <mergeCell ref="A1:F1"/>
    <mergeCell ref="A3:B3"/>
    <mergeCell ref="A13:D13"/>
    <mergeCell ref="A22:C22"/>
  </mergeCells>
  <pageMargins left="0.75" right="0.75" top="1" bottom="1" header="0.5" footer="0.5"/>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J12"/>
  <sheetViews>
    <sheetView workbookViewId="0">
      <pane ySplit="2" topLeftCell="A3" activePane="bottomLeft" state="frozen"/>
      <selection pane="bottomLeft" activeCell="A1" sqref="A1"/>
    </sheetView>
  </sheetViews>
  <sheetFormatPr baseColWidth="8" defaultRowHeight="15"/>
  <cols>
    <col width="13" customWidth="1" min="1" max="1"/>
    <col width="12" customWidth="1" min="2" max="2"/>
    <col width="22" customWidth="1" min="3" max="3"/>
    <col width="16" customWidth="1" min="4" max="4"/>
    <col width="10" customWidth="1" min="5" max="5"/>
    <col width="22" customWidth="1" min="6" max="6"/>
    <col width="18" customWidth="1" min="7" max="7"/>
    <col width="18" customWidth="1" min="8" max="8"/>
    <col width="24" customWidth="1" min="9" max="9"/>
    <col width="18" customWidth="1" min="10" max="10"/>
  </cols>
  <sheetData>
    <row r="1" ht="26" customHeight="1">
      <c r="A1" s="1" t="inlineStr">
        <is>
          <t>SUIVI DES MOUVEMENTS DE STOCK</t>
        </is>
      </c>
    </row>
    <row r="2">
      <c r="A2" s="2" t="inlineStr">
        <is>
          <t>Date</t>
        </is>
      </c>
      <c r="B2" s="2" t="inlineStr">
        <is>
          <t>Référence</t>
        </is>
      </c>
      <c r="C2" s="2" t="inlineStr">
        <is>
          <t>Désignation</t>
        </is>
      </c>
      <c r="D2" s="2" t="inlineStr">
        <is>
          <t>Type de mouvement</t>
        </is>
      </c>
      <c r="E2" s="2" t="inlineStr">
        <is>
          <t>Quantité</t>
        </is>
      </c>
      <c r="F2" s="2" t="inlineStr">
        <is>
          <t>Motif</t>
        </is>
      </c>
      <c r="G2" s="2" t="inlineStr">
        <is>
          <t>Service demandeur</t>
        </is>
      </c>
      <c r="H2" s="2" t="inlineStr">
        <is>
          <t>Responsable</t>
        </is>
      </c>
      <c r="I2" s="2" t="inlineStr">
        <is>
          <t>Commentaire</t>
        </is>
      </c>
      <c r="J2" s="2" t="inlineStr">
        <is>
          <t>Stock après mouvement</t>
        </is>
      </c>
    </row>
    <row r="3">
      <c r="A3" s="5" t="n">
        <v>46145</v>
      </c>
      <c r="B3" s="6" t="inlineStr">
        <is>
          <t>STK-001</t>
        </is>
      </c>
      <c r="C3" s="4">
        <f>IFERROR(VLOOKUP(B3,Stock_Fournitures!$A$3:$B$12,2,0),"Référence inconnue")</f>
        <v/>
      </c>
      <c r="D3" s="6" t="inlineStr">
        <is>
          <t>Entrée</t>
        </is>
      </c>
      <c r="E3" s="6" t="n">
        <v>40</v>
      </c>
      <c r="F3" s="6" t="inlineStr">
        <is>
          <t>Réapprovisionnement</t>
        </is>
      </c>
      <c r="G3" s="6" t="inlineStr">
        <is>
          <t>Achats</t>
        </is>
      </c>
      <c r="H3" s="6" t="inlineStr">
        <is>
          <t>Camille Dubois</t>
        </is>
      </c>
      <c r="I3" s="27" t="inlineStr">
        <is>
          <t>Livraison hebdomadaire</t>
        </is>
      </c>
      <c r="J3" s="28">
        <f>IFERROR(IF(D3="Entrée",VLOOKUP(B3,Stock_Fournitures!$A$3:$J$12,10,0)+E3,VLOOKUP(B3,Stock_Fournitures!$A$3:$J$12,10,0)-E3),"Référence inconnue")</f>
        <v/>
      </c>
    </row>
    <row r="4">
      <c r="A4" s="14" t="n">
        <v>46147</v>
      </c>
      <c r="B4" s="6" t="inlineStr">
        <is>
          <t>STK-002</t>
        </is>
      </c>
      <c r="C4" s="13">
        <f>IFERROR(VLOOKUP(B4,Stock_Fournitures!$A$3:$B$12,2,0),"Référence inconnue")</f>
        <v/>
      </c>
      <c r="D4" s="6" t="inlineStr">
        <is>
          <t>Sortie</t>
        </is>
      </c>
      <c r="E4" s="6" t="n">
        <v>15</v>
      </c>
      <c r="F4" s="6" t="inlineStr">
        <is>
          <t>Consommation service</t>
        </is>
      </c>
      <c r="G4" s="6" t="inlineStr">
        <is>
          <t>Comptabilité</t>
        </is>
      </c>
      <c r="H4" s="6" t="inlineStr">
        <is>
          <t>Lucas Martin</t>
        </is>
      </c>
      <c r="I4" s="27" t="inlineStr">
        <is>
          <t>Commande interne</t>
        </is>
      </c>
      <c r="J4" s="29">
        <f>IFERROR(IF(D4="Entrée",VLOOKUP(B4,Stock_Fournitures!$A$3:$J$12,10,0)+E4,VLOOKUP(B4,Stock_Fournitures!$A$3:$J$12,10,0)-E4),"Référence inconnue")</f>
        <v/>
      </c>
    </row>
    <row r="5">
      <c r="A5" s="5" t="n">
        <v>46148</v>
      </c>
      <c r="B5" s="6" t="inlineStr">
        <is>
          <t>STK-005</t>
        </is>
      </c>
      <c r="C5" s="4">
        <f>IFERROR(VLOOKUP(B5,Stock_Fournitures!$A$3:$B$12,2,0),"Référence inconnue")</f>
        <v/>
      </c>
      <c r="D5" s="6" t="inlineStr">
        <is>
          <t>Sortie</t>
        </is>
      </c>
      <c r="E5" s="6" t="n">
        <v>10</v>
      </c>
      <c r="F5" s="6" t="inlineStr">
        <is>
          <t>Panne imprimante</t>
        </is>
      </c>
      <c r="G5" s="6" t="inlineStr">
        <is>
          <t>Informatique</t>
        </is>
      </c>
      <c r="H5" s="6" t="inlineStr">
        <is>
          <t>Emma Bernard</t>
        </is>
      </c>
      <c r="I5" s="27" t="inlineStr">
        <is>
          <t>Urgence</t>
        </is>
      </c>
      <c r="J5" s="28">
        <f>IFERROR(IF(D5="Entrée",VLOOKUP(B5,Stock_Fournitures!$A$3:$J$12,10,0)+E5,VLOOKUP(B5,Stock_Fournitures!$A$3:$J$12,10,0)-E5),"Référence inconnue")</f>
        <v/>
      </c>
    </row>
    <row r="6">
      <c r="A6" s="14" t="n">
        <v>46150</v>
      </c>
      <c r="B6" s="6" t="inlineStr">
        <is>
          <t>STK-003</t>
        </is>
      </c>
      <c r="C6" s="13">
        <f>IFERROR(VLOOKUP(B6,Stock_Fournitures!$A$3:$B$12,2,0),"Référence inconnue")</f>
        <v/>
      </c>
      <c r="D6" s="6" t="inlineStr">
        <is>
          <t>Entrée</t>
        </is>
      </c>
      <c r="E6" s="6" t="n">
        <v>25</v>
      </c>
      <c r="F6" s="6" t="inlineStr">
        <is>
          <t>Réapprovisionnement</t>
        </is>
      </c>
      <c r="G6" s="6" t="inlineStr">
        <is>
          <t>Achats</t>
        </is>
      </c>
      <c r="H6" s="6" t="inlineStr">
        <is>
          <t>Hugo Petit</t>
        </is>
      </c>
      <c r="I6" s="27" t="inlineStr">
        <is>
          <t>Livraison mensuelle</t>
        </is>
      </c>
      <c r="J6" s="29">
        <f>IFERROR(IF(D6="Entrée",VLOOKUP(B6,Stock_Fournitures!$A$3:$J$12,10,0)+E6,VLOOKUP(B6,Stock_Fournitures!$A$3:$J$12,10,0)-E6),"Référence inconnue")</f>
        <v/>
      </c>
    </row>
    <row r="7">
      <c r="A7" s="5" t="n">
        <v>46152</v>
      </c>
      <c r="B7" s="6" t="inlineStr">
        <is>
          <t>STK-004</t>
        </is>
      </c>
      <c r="C7" s="4">
        <f>IFERROR(VLOOKUP(B7,Stock_Fournitures!$A$3:$B$12,2,0),"Référence inconnue")</f>
        <v/>
      </c>
      <c r="D7" s="6" t="inlineStr">
        <is>
          <t>Sortie</t>
        </is>
      </c>
      <c r="E7" s="6" t="n">
        <v>30</v>
      </c>
      <c r="F7" s="6" t="inlineStr">
        <is>
          <t>Envoi courrier clients</t>
        </is>
      </c>
      <c r="G7" s="6" t="inlineStr">
        <is>
          <t>Commercial</t>
        </is>
      </c>
      <c r="H7" s="6" t="inlineStr">
        <is>
          <t>Léa Robert</t>
        </is>
      </c>
      <c r="I7" s="27" t="inlineStr"/>
      <c r="J7" s="28">
        <f>IFERROR(IF(D7="Entrée",VLOOKUP(B7,Stock_Fournitures!$A$3:$J$12,10,0)+E7,VLOOKUP(B7,Stock_Fournitures!$A$3:$J$12,10,0)-E7),"Référence inconnue")</f>
        <v/>
      </c>
    </row>
    <row r="8">
      <c r="A8" s="14" t="n">
        <v>46154</v>
      </c>
      <c r="B8" s="6" t="inlineStr">
        <is>
          <t>STK-007</t>
        </is>
      </c>
      <c r="C8" s="13">
        <f>IFERROR(VLOOKUP(B8,Stock_Fournitures!$A$3:$B$12,2,0),"Référence inconnue")</f>
        <v/>
      </c>
      <c r="D8" s="6" t="inlineStr">
        <is>
          <t>Sortie</t>
        </is>
      </c>
      <c r="E8" s="6" t="n">
        <v>20</v>
      </c>
      <c r="F8" s="6" t="inlineStr">
        <is>
          <t>Distribution formation</t>
        </is>
      </c>
      <c r="G8" s="6" t="inlineStr">
        <is>
          <t>RH</t>
        </is>
      </c>
      <c r="H8" s="6" t="inlineStr">
        <is>
          <t>Louis Richard</t>
        </is>
      </c>
      <c r="I8" s="27" t="inlineStr">
        <is>
          <t>Session de formation</t>
        </is>
      </c>
      <c r="J8" s="29">
        <f>IFERROR(IF(D8="Entrée",VLOOKUP(B8,Stock_Fournitures!$A$3:$J$12,10,0)+E8,VLOOKUP(B8,Stock_Fournitures!$A$3:$J$12,10,0)-E8),"Référence inconnue")</f>
        <v/>
      </c>
    </row>
    <row r="9">
      <c r="A9" s="5" t="n">
        <v>46156</v>
      </c>
      <c r="B9" s="6" t="inlineStr">
        <is>
          <t>STK-008</t>
        </is>
      </c>
      <c r="C9" s="4">
        <f>IFERROR(VLOOKUP(B9,Stock_Fournitures!$A$3:$B$12,2,0),"Référence inconnue")</f>
        <v/>
      </c>
      <c r="D9" s="6" t="inlineStr">
        <is>
          <t>Sortie</t>
        </is>
      </c>
      <c r="E9" s="6" t="n">
        <v>12</v>
      </c>
      <c r="F9" s="6" t="inlineStr">
        <is>
          <t>Consommation service</t>
        </is>
      </c>
      <c r="G9" s="6" t="inlineStr">
        <is>
          <t>Direction</t>
        </is>
      </c>
      <c r="H9" s="6" t="inlineStr">
        <is>
          <t>Chloé Durand</t>
        </is>
      </c>
      <c r="I9" s="27" t="inlineStr"/>
      <c r="J9" s="28">
        <f>IFERROR(IF(D9="Entrée",VLOOKUP(B9,Stock_Fournitures!$A$3:$J$12,10,0)+E9,VLOOKUP(B9,Stock_Fournitures!$A$3:$J$12,10,0)-E9),"Référence inconnue")</f>
        <v/>
      </c>
    </row>
    <row r="10">
      <c r="A10" s="14" t="n">
        <v>46158</v>
      </c>
      <c r="B10" s="6" t="inlineStr">
        <is>
          <t>STK-009</t>
        </is>
      </c>
      <c r="C10" s="13">
        <f>IFERROR(VLOOKUP(B10,Stock_Fournitures!$A$3:$B$12,2,0),"Référence inconnue")</f>
        <v/>
      </c>
      <c r="D10" s="6" t="inlineStr">
        <is>
          <t>Entrée</t>
        </is>
      </c>
      <c r="E10" s="6" t="n">
        <v>15</v>
      </c>
      <c r="F10" s="6" t="inlineStr">
        <is>
          <t>Réapprovisionnement</t>
        </is>
      </c>
      <c r="G10" s="6" t="inlineStr">
        <is>
          <t>Achats</t>
        </is>
      </c>
      <c r="H10" s="6" t="inlineStr">
        <is>
          <t>Nathan Moreau</t>
        </is>
      </c>
      <c r="I10" s="27" t="inlineStr">
        <is>
          <t>Stock de sécurité</t>
        </is>
      </c>
      <c r="J10" s="29">
        <f>IFERROR(IF(D10="Entrée",VLOOKUP(B10,Stock_Fournitures!$A$3:$J$12,10,0)+E10,VLOOKUP(B10,Stock_Fournitures!$A$3:$J$12,10,0)-E10),"Référence inconnue")</f>
        <v/>
      </c>
    </row>
    <row r="11">
      <c r="A11" s="5" t="n">
        <v>46160</v>
      </c>
      <c r="B11" s="6" t="inlineStr">
        <is>
          <t>STK-006</t>
        </is>
      </c>
      <c r="C11" s="4">
        <f>IFERROR(VLOOKUP(B11,Stock_Fournitures!$A$3:$B$12,2,0),"Référence inconnue")</f>
        <v/>
      </c>
      <c r="D11" s="6" t="inlineStr">
        <is>
          <t>Sortie</t>
        </is>
      </c>
      <c r="E11" s="6" t="n">
        <v>8</v>
      </c>
      <c r="F11" s="6" t="inlineStr">
        <is>
          <t>Consommation service</t>
        </is>
      </c>
      <c r="G11" s="6" t="inlineStr">
        <is>
          <t>Bureau</t>
        </is>
      </c>
      <c r="H11" s="6" t="inlineStr">
        <is>
          <t>Manon Simon</t>
        </is>
      </c>
      <c r="I11" s="27" t="inlineStr"/>
      <c r="J11" s="28">
        <f>IFERROR(IF(D11="Entrée",VLOOKUP(B11,Stock_Fournitures!$A$3:$J$12,10,0)+E11,VLOOKUP(B11,Stock_Fournitures!$A$3:$J$12,10,0)-E11),"Référence inconnue")</f>
        <v/>
      </c>
    </row>
    <row r="12">
      <c r="A12" s="14" t="n">
        <v>46162</v>
      </c>
      <c r="B12" s="6" t="inlineStr">
        <is>
          <t>STK-010</t>
        </is>
      </c>
      <c r="C12" s="13">
        <f>IFERROR(VLOOKUP(B12,Stock_Fournitures!$A$3:$B$12,2,0),"Référence inconnue")</f>
        <v/>
      </c>
      <c r="D12" s="6" t="inlineStr">
        <is>
          <t>Sortie</t>
        </is>
      </c>
      <c r="E12" s="6" t="n">
        <v>10</v>
      </c>
      <c r="F12" s="6" t="inlineStr">
        <is>
          <t>Consommation service</t>
        </is>
      </c>
      <c r="G12" s="6" t="inlineStr">
        <is>
          <t>Comptabilité</t>
        </is>
      </c>
      <c r="H12" s="6" t="inlineStr">
        <is>
          <t>Théo Laurent</t>
        </is>
      </c>
      <c r="I12" s="27" t="inlineStr"/>
      <c r="J12" s="29">
        <f>IFERROR(IF(D12="Entrée",VLOOKUP(B12,Stock_Fournitures!$A$3:$J$12,10,0)+E12,VLOOKUP(B12,Stock_Fournitures!$A$3:$J$12,10,0)-E12),"Référence inconnue")</f>
        <v/>
      </c>
    </row>
  </sheetData>
  <autoFilter ref="A2:J12"/>
  <mergeCells count="1">
    <mergeCell ref="A1:J1"/>
  </mergeCells>
  <conditionalFormatting sqref="D3:D12">
    <cfRule type="expression" priority="1" dxfId="4" stopIfTrue="1">
      <formula>D3="Entrée"</formula>
    </cfRule>
    <cfRule type="expression" priority="2" dxfId="3" stopIfTrue="1">
      <formula>D3="Sortie"</formula>
    </cfRule>
  </conditionalFormatting>
  <dataValidations count="2">
    <dataValidation sqref="D3:D32" showErrorMessage="1" showInputMessage="1" allowBlank="1" type="list">
      <formula1>"Entrée,Sortie"</formula1>
    </dataValidation>
    <dataValidation sqref="B3:B32" showErrorMessage="1" showInputMessage="1" allowBlank="1" type="list">
      <formula1>=Stock_Fournitures!$A$3:$A$12</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33"/>
  <sheetViews>
    <sheetView workbookViewId="0">
      <selection activeCell="A1" sqref="A1"/>
    </sheetView>
  </sheetViews>
  <sheetFormatPr baseColWidth="8" defaultRowHeight="15"/>
  <cols>
    <col width="30" customWidth="1" min="1" max="1"/>
    <col width="30" customWidth="1" min="2" max="2"/>
    <col width="30" customWidth="1" min="3" max="3"/>
    <col width="30" customWidth="1" min="4" max="4"/>
  </cols>
  <sheetData>
    <row r="1" ht="26" customHeight="1">
      <c r="A1" s="1" t="inlineStr">
        <is>
          <t>MODE D'EMPLOI DU CLASSEUR</t>
        </is>
      </c>
    </row>
    <row r="3">
      <c r="A3" s="30" t="inlineStr">
        <is>
          <t>1. Feuille Stock_Fournitures</t>
        </is>
      </c>
    </row>
    <row r="4" ht="40" customHeight="1">
      <c r="A4" s="31" t="inlineStr">
        <is>
          <t>Cette feuille recense l'ensemble des articles en stock. Les colonnes Stock initial, Entrées, Sorties, Stock minimum, Seuil d'alerte, Prix unitaire HT et TVA sont à saisir manuellement (cellules en jaune pâle). Les autres colonnes (Stock actuel, Prix TTC, Valeur du stock, Statut) se calculent automatiquement.</t>
        </is>
      </c>
    </row>
    <row r="5"/>
    <row r="7">
      <c r="A7" s="30" t="inlineStr">
        <is>
          <t>2. Comment saisir une entrée ou une sortie</t>
        </is>
      </c>
    </row>
    <row r="8" ht="40" customHeight="1">
      <c r="A8" s="31" t="inlineStr">
        <is>
          <t>Modifiez directement la colonne 'Entrées' ou 'Sorties' de la ligne concernée dans Stock_Fournitures, OU ajoutez une ligne dans la feuille Mouvements en choisissant la référence, le type de mouvement (Entrée/Sortie) et la quantité. La colonne 'Stock après mouvement' se calcule automatiquement via VLOOKUP.</t>
        </is>
      </c>
    </row>
    <row r="9"/>
    <row r="11">
      <c r="A11" s="30" t="inlineStr">
        <is>
          <t>3. Signification des statuts</t>
        </is>
      </c>
    </row>
    <row r="12" ht="40" customHeight="1">
      <c r="A12" s="31" t="inlineStr">
        <is>
          <t>OK (vert) : le stock actuel est supérieur au stock minimum. Stock faible (orange) : le stock actuel est entre le seuil d'alerte et le stock minimum, une commande est à anticiper. À commander (rouge) : le stock actuel est inférieur ou égal au seuil d'alerte, une commande doit être passée immédiatement.</t>
        </is>
      </c>
    </row>
    <row r="13"/>
    <row r="15">
      <c r="A15" s="30" t="inlineStr">
        <is>
          <t>4. Rappel des seuils</t>
        </is>
      </c>
    </row>
    <row r="16" ht="40" customHeight="1">
      <c r="A16" s="31" t="inlineStr">
        <is>
          <t>Le Stock minimum correspond au niveau en dessous duquel il faut planifier un réapprovisionnement. Le Seuil d'alerte correspond au niveau critique déclenchant une commande urgente. Ces deux valeurs sont saisies par article et peuvent être ajustées selon la consommation réelle.</t>
        </is>
      </c>
    </row>
    <row r="17"/>
    <row r="19">
      <c r="A19" s="30" t="inlineStr">
        <is>
          <t>5. Convention de mise à jour du stock</t>
        </is>
      </c>
    </row>
    <row r="20" ht="40" customHeight="1">
      <c r="A20" s="31" t="inlineStr">
        <is>
          <t>Le Stock actuel se calcule toujours ainsi : Stock initial + Entrées - Sorties. Ne modifiez jamais directement la colonne Stock actuel : elle est calculée par formule.</t>
        </is>
      </c>
    </row>
    <row r="21"/>
    <row r="23">
      <c r="A23" s="30" t="inlineStr">
        <is>
          <t>6. Feuille Synthèse</t>
        </is>
      </c>
    </row>
    <row r="24" ht="40" customHeight="1">
      <c r="A24" s="31" t="inlineStr">
        <is>
          <t>Cette feuille regroupe les indicateurs clés (KPI) du stock, la répartition par catégorie et les graphiques associés (histogramme, camembert, courbe d'évolution mensuelle des sorties). Elle se met à jour automatiquement.</t>
        </is>
      </c>
    </row>
    <row r="25"/>
    <row r="27">
      <c r="A27" s="30" t="inlineStr">
        <is>
          <t>7. Cellules de saisie</t>
        </is>
      </c>
    </row>
    <row r="28" ht="40" customHeight="1">
      <c r="A28" s="31" t="inlineStr">
        <is>
          <t>Toutes les cellules destinées à la saisie manuelle sont surlignées en jaune pâle (#FFFBEB). Les autres cellules contiennent des formules et ne doivent pas être modifiées directement.</t>
        </is>
      </c>
    </row>
    <row r="29"/>
    <row r="31">
      <c r="A31" s="30" t="inlineStr">
        <is>
          <t>8. Filtres automatiques</t>
        </is>
      </c>
    </row>
    <row r="32" ht="40" customHeight="1">
      <c r="A32" s="31" t="inlineStr">
        <is>
          <t>Les tableaux Stock_Fournitures et Mouvements disposent de filtres automatiques permettant de trier et filtrer les données (par catégorie, statut, type de mouvement, etc.).</t>
        </is>
      </c>
    </row>
    <row r="33"/>
  </sheetData>
  <mergeCells count="17">
    <mergeCell ref="A1:D1"/>
    <mergeCell ref="A3:D3"/>
    <mergeCell ref="A4:D5"/>
    <mergeCell ref="A7:D7"/>
    <mergeCell ref="A8:D9"/>
    <mergeCell ref="A11:D11"/>
    <mergeCell ref="A12:D13"/>
    <mergeCell ref="A15:D15"/>
    <mergeCell ref="A16:D17"/>
    <mergeCell ref="A19:D19"/>
    <mergeCell ref="A20:D21"/>
    <mergeCell ref="A23:D23"/>
    <mergeCell ref="A24:D25"/>
    <mergeCell ref="A27:D27"/>
    <mergeCell ref="A28:D29"/>
    <mergeCell ref="A31:D31"/>
    <mergeCell ref="A32:D33"/>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2026-07-06T12:49:56Z</dcterms:created>
  <dcterms:modified xmlns:dcterms="http://purl.org/dc/terms/" xmlns:xsi="http://www.w3.org/2001/XMLSchema-instance" xsi:type="dcterms:W3CDTF">2026-07-06T12:49:56Z</dcterms:modified>
</cp:coreProperties>
</file>