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e du personnel" sheetId="1" state="visible" r:id="rId1"/>
    <sheet xmlns:r="http://schemas.openxmlformats.org/officeDocument/2006/relationships" name="Synthèse RH" sheetId="2" state="visible" r:id="rId2"/>
    <sheet xmlns:r="http://schemas.openxmlformats.org/officeDocument/2006/relationships" name="Référentiel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,0%"/>
  </numFmts>
  <fonts count="7">
    <font>
      <name val="Calibri"/>
      <family val="2"/>
      <color theme="1"/>
      <sz val="11"/>
      <scheme val="minor"/>
    </font>
    <font>
      <name val="Calibri"/>
      <b val="1"/>
      <color rgb="004A2AA5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F1F1F"/>
      <sz val="11"/>
    </font>
    <font>
      <b val="1"/>
      <color rgb="004A2AA5"/>
    </font>
    <font>
      <b val="1"/>
      <sz val="10"/>
    </font>
  </fonts>
  <fills count="7">
    <fill>
      <patternFill/>
    </fill>
    <fill>
      <patternFill patternType="gray125"/>
    </fill>
    <fill>
      <patternFill patternType="solid">
        <fgColor rgb="004A2AA5"/>
      </patternFill>
    </fill>
    <fill>
      <patternFill patternType="solid">
        <fgColor rgb="00F1EDFB"/>
      </patternFill>
    </fill>
    <fill>
      <patternFill patternType="solid">
        <fgColor rgb="00FFFFFF"/>
      </patternFill>
    </fill>
    <fill>
      <patternFill patternType="solid">
        <fgColor rgb="00FF6B4A"/>
      </patternFill>
    </fill>
    <fill>
      <patternFill patternType="solid">
        <f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0" fontId="4" fillId="5" borderId="1" pivotButton="0" quotePrefix="0" xfId="0"/>
    <xf numFmtId="0" fontId="1" fillId="0" borderId="0" pivotButton="0" quotePrefix="0" xfId="0"/>
    <xf numFmtId="0" fontId="2" fillId="6" borderId="0" applyAlignment="1" pivotButton="0" quotePrefix="0" xfId="0">
      <alignment horizontal="center" vertical="center"/>
    </xf>
    <xf numFmtId="0" fontId="3" fillId="3" borderId="1" pivotButton="0" quotePrefix="0" xfId="0"/>
    <xf numFmtId="0" fontId="5" fillId="3" borderId="1" applyAlignment="1" pivotButton="0" quotePrefix="0" xfId="0">
      <alignment horizontal="center" vertical="center"/>
    </xf>
    <xf numFmtId="0" fontId="3" fillId="4" borderId="1" pivotButton="0" quotePrefix="0" xfId="0"/>
    <xf numFmtId="0" fontId="5" fillId="4" borderId="1" applyAlignment="1" pivotButton="0" quotePrefix="0" xfId="0">
      <alignment horizontal="center" vertical="center"/>
    </xf>
    <xf numFmtId="0" fontId="0" fillId="3" borderId="1" pivotButton="0" quotePrefix="0" xfId="0"/>
    <xf numFmtId="0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color rgb="00DC2626"/>
      </font>
      <fill>
        <patternFill patternType="solid">
          <fgColor rgb="00FCE4E1"/>
        </patternFill>
      </fill>
    </dxf>
    <dxf>
      <fill>
        <patternFill patternType="solid">
          <fgColor rgb="00FFF3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service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 RH'!B12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'Synthèse RH'!$A$13:$A$21</f>
            </numRef>
          </cat>
          <val>
            <numRef>
              <f>'Synthèse RH'!$B$13:$B$21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Service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Effectif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type de contrat</a:t>
            </a:r>
          </a:p>
        </rich>
      </tx>
    </title>
    <plotArea>
      <pieChart>
        <varyColors val="1"/>
        <ser>
          <idx val="0"/>
          <order val="0"/>
          <tx>
            <strRef>
              <f>'Synthèse RH'!E4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 RH'!$D$5:$D$9</f>
            </numRef>
          </cat>
          <val>
            <numRef>
              <f>'Synthèse RH'!$E$5:$E$9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mensuelle des entrées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 RH'!C24</f>
            </strRef>
          </tx>
          <spPr>
            <a:ln xmlns:a="http://schemas.openxmlformats.org/drawingml/2006/main" w="25000">
              <a:solidFill>
                <a:srgbClr val="FF6B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 RH'!$A$25:$A$36</f>
            </numRef>
          </cat>
          <val>
            <numRef>
              <f>'Synthèse RH'!$C$25:$C$36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Entrées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36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7" customWidth="1" min="4" max="4"/>
    <col width="15" customWidth="1" min="5" max="5"/>
    <col width="12" customWidth="1" min="6" max="6"/>
    <col width="22" customWidth="1" min="7" max="7"/>
    <col width="10" customWidth="1" min="8" max="8"/>
    <col width="12" customWidth="1" min="9" max="9"/>
    <col width="12" customWidth="1" min="10" max="10"/>
    <col width="14" customWidth="1" min="11" max="11"/>
    <col width="10" customWidth="1" min="12" max="12"/>
    <col width="22" customWidth="1" min="13" max="13"/>
    <col width="14" customWidth="1" min="14" max="14"/>
    <col width="16" customWidth="1" min="15" max="15"/>
    <col width="14" customWidth="1" min="16" max="16"/>
    <col width="16" customWidth="1" min="17" max="17"/>
    <col width="14" customWidth="1" min="18" max="18"/>
    <col width="20" customWidth="1" min="19" max="19"/>
    <col width="7" customWidth="1" min="20" max="20"/>
    <col width="15" customWidth="1" min="21" max="21"/>
    <col width="14" customWidth="1" min="22" max="22"/>
    <col width="16" customWidth="1" min="23" max="23"/>
  </cols>
  <sheetData>
    <row r="1" ht="28" customHeight="1">
      <c r="A1" s="1" t="inlineStr">
        <is>
          <t>REGISTRE UNIQUE DU PERSONNEL - 2026</t>
        </is>
      </c>
    </row>
    <row r="2">
      <c r="A2" s="2" t="inlineStr">
        <is>
          <t>Matricule</t>
        </is>
      </c>
      <c r="B2" s="2" t="inlineStr">
        <is>
          <t>Nom</t>
        </is>
      </c>
      <c r="C2" s="2" t="inlineStr">
        <is>
          <t>Prénom</t>
        </is>
      </c>
      <c r="D2" s="2" t="inlineStr">
        <is>
          <t>Sexe</t>
        </is>
      </c>
      <c r="E2" s="2" t="inlineStr">
        <is>
          <t>Date de naissance</t>
        </is>
      </c>
      <c r="F2" s="2" t="inlineStr">
        <is>
          <t>Nationalité</t>
        </is>
      </c>
      <c r="G2" s="2" t="inlineStr">
        <is>
          <t>Adresse</t>
        </is>
      </c>
      <c r="H2" s="2" t="inlineStr">
        <is>
          <t>Code postal</t>
        </is>
      </c>
      <c r="I2" s="2" t="inlineStr">
        <is>
          <t>Ville</t>
        </is>
      </c>
      <c r="J2" s="2" t="inlineStr">
        <is>
          <t>Date d'entrée</t>
        </is>
      </c>
      <c r="K2" s="2" t="inlineStr">
        <is>
          <t>Type de contrat</t>
        </is>
      </c>
      <c r="L2" s="2" t="inlineStr">
        <is>
          <t>Statut</t>
        </is>
      </c>
      <c r="M2" s="2" t="inlineStr">
        <is>
          <t>Poste</t>
        </is>
      </c>
      <c r="N2" s="2" t="inlineStr">
        <is>
          <t>Service</t>
        </is>
      </c>
      <c r="O2" s="2" t="inlineStr">
        <is>
          <t>Temps de travail (%)</t>
        </is>
      </c>
      <c r="P2" s="2" t="inlineStr">
        <is>
          <t>Date de sortie</t>
        </is>
      </c>
      <c r="Q2" s="2" t="inlineStr">
        <is>
          <t>Motif de sortie</t>
        </is>
      </c>
      <c r="R2" s="2" t="inlineStr">
        <is>
          <t>Référent RH</t>
        </is>
      </c>
      <c r="S2" s="2" t="inlineStr">
        <is>
          <t>Observations</t>
        </is>
      </c>
      <c r="T2" s="2" t="inlineStr">
        <is>
          <t>Âge</t>
        </is>
      </c>
      <c r="U2" s="2" t="inlineStr">
        <is>
          <t>Ancienneté (mois)</t>
        </is>
      </c>
      <c r="V2" s="2" t="inlineStr">
        <is>
          <t>Présent / Sorti</t>
        </is>
      </c>
      <c r="W2" s="2" t="inlineStr">
        <is>
          <t>Catégorie légale</t>
        </is>
      </c>
    </row>
    <row r="3">
      <c r="A3" s="3" t="inlineStr">
        <is>
          <t>MAT001</t>
        </is>
      </c>
      <c r="B3" s="3" t="inlineStr">
        <is>
          <t>Dubois</t>
        </is>
      </c>
      <c r="C3" s="3" t="inlineStr">
        <is>
          <t>Camille</t>
        </is>
      </c>
      <c r="D3" s="4" t="inlineStr">
        <is>
          <t>F</t>
        </is>
      </c>
      <c r="E3" s="5" t="inlineStr">
        <is>
          <t>15/03/1985</t>
        </is>
      </c>
      <c r="F3" s="3" t="inlineStr">
        <is>
          <t>Française</t>
        </is>
      </c>
      <c r="G3" s="3" t="inlineStr">
        <is>
          <t>12 rue de Rivoli</t>
        </is>
      </c>
      <c r="H3" s="4" t="inlineStr">
        <is>
          <t>75001</t>
        </is>
      </c>
      <c r="I3" s="3" t="inlineStr">
        <is>
          <t>Paris</t>
        </is>
      </c>
      <c r="J3" s="5" t="inlineStr">
        <is>
          <t>12/01/2026</t>
        </is>
      </c>
      <c r="K3" s="3" t="inlineStr">
        <is>
          <t>CDI</t>
        </is>
      </c>
      <c r="L3" s="3" t="inlineStr">
        <is>
          <t>Actif</t>
        </is>
      </c>
      <c r="M3" s="3" t="inlineStr">
        <is>
          <t>Responsable RH</t>
        </is>
      </c>
      <c r="N3" s="3" t="inlineStr">
        <is>
          <t>RH</t>
        </is>
      </c>
      <c r="O3" s="6" t="n">
        <v>1</v>
      </c>
      <c r="P3" s="4" t="n"/>
      <c r="Q3" s="3" t="inlineStr"/>
      <c r="R3" s="3" t="inlineStr">
        <is>
          <t>S. Lemoine</t>
        </is>
      </c>
      <c r="S3" s="3" t="inlineStr"/>
      <c r="T3" s="4">
        <f>IFERROR(DATEDIF(E3,TODAY(),"y"),"")</f>
        <v/>
      </c>
      <c r="U3" s="4">
        <f>IFERROR(DATEDIF(J3,IF(P3="",TODAY(),P3),"m"),"")</f>
        <v/>
      </c>
      <c r="V3" s="4">
        <f>IF(P3="","Présent","Sorti")</f>
        <v/>
      </c>
      <c r="W3" s="4">
        <f>IFERROR(VLOOKUP(K3,Référentiel!$A$3:$D$8,3,FALSE),"")</f>
        <v/>
      </c>
    </row>
    <row r="4">
      <c r="A4" s="7" t="inlineStr">
        <is>
          <t>MAT002</t>
        </is>
      </c>
      <c r="B4" s="7" t="inlineStr">
        <is>
          <t>Martin</t>
        </is>
      </c>
      <c r="C4" s="7" t="inlineStr">
        <is>
          <t>Lucas</t>
        </is>
      </c>
      <c r="D4" s="8" t="inlineStr">
        <is>
          <t>M</t>
        </is>
      </c>
      <c r="E4" s="9" t="inlineStr">
        <is>
          <t>22/07/1990</t>
        </is>
      </c>
      <c r="F4" s="7" t="inlineStr">
        <is>
          <t>Française</t>
        </is>
      </c>
      <c r="G4" s="7" t="inlineStr">
        <is>
          <t>8 avenue Foch</t>
        </is>
      </c>
      <c r="H4" s="8" t="inlineStr">
        <is>
          <t>69006</t>
        </is>
      </c>
      <c r="I4" s="7" t="inlineStr">
        <is>
          <t>Lyon</t>
        </is>
      </c>
      <c r="J4" s="9" t="inlineStr">
        <is>
          <t>03/02/2026</t>
        </is>
      </c>
      <c r="K4" s="7" t="inlineStr">
        <is>
          <t>CDD</t>
        </is>
      </c>
      <c r="L4" s="7" t="inlineStr">
        <is>
          <t>Actif</t>
        </is>
      </c>
      <c r="M4" s="7" t="inlineStr">
        <is>
          <t>Chargé de clientèle</t>
        </is>
      </c>
      <c r="N4" s="7" t="inlineStr">
        <is>
          <t>Commercial</t>
        </is>
      </c>
      <c r="O4" s="10" t="n">
        <v>1</v>
      </c>
      <c r="P4" s="8" t="n"/>
      <c r="Q4" s="7" t="inlineStr"/>
      <c r="R4" s="7" t="inlineStr">
        <is>
          <t>S. Lemoine</t>
        </is>
      </c>
      <c r="S4" s="7" t="inlineStr"/>
      <c r="T4" s="8">
        <f>IFERROR(DATEDIF(E4,TODAY(),"y"),"")</f>
        <v/>
      </c>
      <c r="U4" s="8">
        <f>IFERROR(DATEDIF(J4,IF(P4="",TODAY(),P4),"m"),"")</f>
        <v/>
      </c>
      <c r="V4" s="8">
        <f>IF(P4="","Présent","Sorti")</f>
        <v/>
      </c>
      <c r="W4" s="8">
        <f>IFERROR(VLOOKUP(K4,Référentiel!$A$3:$D$8,3,FALSE),"")</f>
        <v/>
      </c>
    </row>
    <row r="5">
      <c r="A5" s="3" t="inlineStr">
        <is>
          <t>MAT003</t>
        </is>
      </c>
      <c r="B5" s="3" t="inlineStr">
        <is>
          <t>Bernard</t>
        </is>
      </c>
      <c r="C5" s="3" t="inlineStr">
        <is>
          <t>Emma</t>
        </is>
      </c>
      <c r="D5" s="4" t="inlineStr">
        <is>
          <t>F</t>
        </is>
      </c>
      <c r="E5" s="5" t="inlineStr">
        <is>
          <t>05/11/1999</t>
        </is>
      </c>
      <c r="F5" s="3" t="inlineStr">
        <is>
          <t>Française</t>
        </is>
      </c>
      <c r="G5" s="3" t="inlineStr">
        <is>
          <t>5 rue Paradis</t>
        </is>
      </c>
      <c r="H5" s="4" t="inlineStr">
        <is>
          <t>13001</t>
        </is>
      </c>
      <c r="I5" s="3" t="inlineStr">
        <is>
          <t>Marseille</t>
        </is>
      </c>
      <c r="J5" s="5" t="inlineStr">
        <is>
          <t>02/03/2026</t>
        </is>
      </c>
      <c r="K5" s="3" t="inlineStr">
        <is>
          <t>Apprentissage</t>
        </is>
      </c>
      <c r="L5" s="3" t="inlineStr">
        <is>
          <t>Actif</t>
        </is>
      </c>
      <c r="M5" s="3" t="inlineStr">
        <is>
          <t>Assistante administrative</t>
        </is>
      </c>
      <c r="N5" s="3" t="inlineStr">
        <is>
          <t>Administratif</t>
        </is>
      </c>
      <c r="O5" s="6" t="n">
        <v>1</v>
      </c>
      <c r="P5" s="4" t="n"/>
      <c r="Q5" s="3" t="inlineStr"/>
      <c r="R5" s="3" t="inlineStr">
        <is>
          <t>S. Lemoine</t>
        </is>
      </c>
      <c r="S5" s="3" t="inlineStr">
        <is>
          <t>Alternance 2 ans</t>
        </is>
      </c>
      <c r="T5" s="4">
        <f>IFERROR(DATEDIF(E5,TODAY(),"y"),"")</f>
        <v/>
      </c>
      <c r="U5" s="4">
        <f>IFERROR(DATEDIF(J5,IF(P5="",TODAY(),P5),"m"),"")</f>
        <v/>
      </c>
      <c r="V5" s="4">
        <f>IF(P5="","Présent","Sorti")</f>
        <v/>
      </c>
      <c r="W5" s="4">
        <f>IFERROR(VLOOKUP(K5,Référentiel!$A$3:$D$8,3,FALSE),"")</f>
        <v/>
      </c>
    </row>
    <row r="6">
      <c r="A6" s="7" t="inlineStr">
        <is>
          <t>MAT004</t>
        </is>
      </c>
      <c r="B6" s="7" t="inlineStr">
        <is>
          <t>Petit</t>
        </is>
      </c>
      <c r="C6" s="7" t="inlineStr">
        <is>
          <t>Hugo</t>
        </is>
      </c>
      <c r="D6" s="8" t="inlineStr">
        <is>
          <t>M</t>
        </is>
      </c>
      <c r="E6" s="9" t="inlineStr">
        <is>
          <t>30/04/1982</t>
        </is>
      </c>
      <c r="F6" s="7" t="inlineStr">
        <is>
          <t>Française</t>
        </is>
      </c>
      <c r="G6" s="7" t="inlineStr">
        <is>
          <t>20 allées Jean Jaurès</t>
        </is>
      </c>
      <c r="H6" s="8" t="inlineStr">
        <is>
          <t>31000</t>
        </is>
      </c>
      <c r="I6" s="7" t="inlineStr">
        <is>
          <t>Toulouse</t>
        </is>
      </c>
      <c r="J6" s="9" t="inlineStr">
        <is>
          <t>15/01/2026</t>
        </is>
      </c>
      <c r="K6" s="7" t="inlineStr">
        <is>
          <t>CDI</t>
        </is>
      </c>
      <c r="L6" s="7" t="inlineStr">
        <is>
          <t>Actif</t>
        </is>
      </c>
      <c r="M6" s="7" t="inlineStr">
        <is>
          <t>Technicien production</t>
        </is>
      </c>
      <c r="N6" s="7" t="inlineStr">
        <is>
          <t>Production</t>
        </is>
      </c>
      <c r="O6" s="10" t="n">
        <v>1</v>
      </c>
      <c r="P6" s="8" t="n"/>
      <c r="Q6" s="7" t="inlineStr"/>
      <c r="R6" s="7" t="inlineStr">
        <is>
          <t>S. Lemoine</t>
        </is>
      </c>
      <c r="S6" s="7" t="inlineStr"/>
      <c r="T6" s="8">
        <f>IFERROR(DATEDIF(E6,TODAY(),"y"),"")</f>
        <v/>
      </c>
      <c r="U6" s="8">
        <f>IFERROR(DATEDIF(J6,IF(P6="",TODAY(),P6),"m"),"")</f>
        <v/>
      </c>
      <c r="V6" s="8">
        <f>IF(P6="","Présent","Sorti")</f>
        <v/>
      </c>
      <c r="W6" s="8">
        <f>IFERROR(VLOOKUP(K6,Référentiel!$A$3:$D$8,3,FALSE),"")</f>
        <v/>
      </c>
    </row>
    <row r="7">
      <c r="A7" s="3" t="inlineStr">
        <is>
          <t>MAT005</t>
        </is>
      </c>
      <c r="B7" s="3" t="inlineStr">
        <is>
          <t>Moreau</t>
        </is>
      </c>
      <c r="C7" s="3" t="inlineStr">
        <is>
          <t>Léa</t>
        </is>
      </c>
      <c r="D7" s="4" t="inlineStr">
        <is>
          <t>F</t>
        </is>
      </c>
      <c r="E7" s="5" t="inlineStr">
        <is>
          <t>18/09/1993</t>
        </is>
      </c>
      <c r="F7" s="3" t="inlineStr">
        <is>
          <t>Française</t>
        </is>
      </c>
      <c r="G7" s="3" t="inlineStr">
        <is>
          <t>3 cours de l'Intendance</t>
        </is>
      </c>
      <c r="H7" s="4" t="inlineStr">
        <is>
          <t>33000</t>
        </is>
      </c>
      <c r="I7" s="3" t="inlineStr">
        <is>
          <t>Bordeaux</t>
        </is>
      </c>
      <c r="J7" s="5" t="inlineStr">
        <is>
          <t>01/03/2026</t>
        </is>
      </c>
      <c r="K7" s="3" t="inlineStr">
        <is>
          <t>Intérim</t>
        </is>
      </c>
      <c r="L7" s="3" t="inlineStr">
        <is>
          <t>Sorti</t>
        </is>
      </c>
      <c r="M7" s="3" t="inlineStr">
        <is>
          <t>Agent logistique</t>
        </is>
      </c>
      <c r="N7" s="3" t="inlineStr">
        <is>
          <t>Logistique</t>
        </is>
      </c>
      <c r="O7" s="6" t="n">
        <v>1</v>
      </c>
      <c r="P7" s="5" t="inlineStr">
        <is>
          <t>30/06/2026</t>
        </is>
      </c>
      <c r="Q7" s="3" t="inlineStr">
        <is>
          <t>Fin de mission</t>
        </is>
      </c>
      <c r="R7" s="3" t="inlineStr">
        <is>
          <t>S. Lemoine</t>
        </is>
      </c>
      <c r="S7" s="3" t="inlineStr"/>
      <c r="T7" s="4">
        <f>IFERROR(DATEDIF(E7,TODAY(),"y"),"")</f>
        <v/>
      </c>
      <c r="U7" s="4">
        <f>IFERROR(DATEDIF(J7,IF(P7="",TODAY(),P7),"m"),"")</f>
        <v/>
      </c>
      <c r="V7" s="4">
        <f>IF(P7="","Présent","Sorti")</f>
        <v/>
      </c>
      <c r="W7" s="4">
        <f>IFERROR(VLOOKUP(K7,Référentiel!$A$3:$D$8,3,FALSE),"")</f>
        <v/>
      </c>
    </row>
    <row r="8">
      <c r="A8" s="7" t="inlineStr">
        <is>
          <t>MAT006</t>
        </is>
      </c>
      <c r="B8" s="7" t="inlineStr">
        <is>
          <t>Garnier</t>
        </is>
      </c>
      <c r="C8" s="7" t="inlineStr">
        <is>
          <t>Louis</t>
        </is>
      </c>
      <c r="D8" s="8" t="inlineStr">
        <is>
          <t>M</t>
        </is>
      </c>
      <c r="E8" s="9" t="inlineStr">
        <is>
          <t>25/12/1978</t>
        </is>
      </c>
      <c r="F8" s="7" t="inlineStr">
        <is>
          <t>Française</t>
        </is>
      </c>
      <c r="G8" s="7" t="inlineStr">
        <is>
          <t>10 rue de Béthune</t>
        </is>
      </c>
      <c r="H8" s="8" t="inlineStr">
        <is>
          <t>59000</t>
        </is>
      </c>
      <c r="I8" s="7" t="inlineStr">
        <is>
          <t>Lille</t>
        </is>
      </c>
      <c r="J8" s="9" t="inlineStr">
        <is>
          <t>10/01/2026</t>
        </is>
      </c>
      <c r="K8" s="7" t="inlineStr">
        <is>
          <t>CDI</t>
        </is>
      </c>
      <c r="L8" s="7" t="inlineStr">
        <is>
          <t>Actif</t>
        </is>
      </c>
      <c r="M8" s="7" t="inlineStr">
        <is>
          <t>Développeur</t>
        </is>
      </c>
      <c r="N8" s="7" t="inlineStr">
        <is>
          <t>Informatique</t>
        </is>
      </c>
      <c r="O8" s="10" t="n">
        <v>1</v>
      </c>
      <c r="P8" s="8" t="n"/>
      <c r="Q8" s="7" t="inlineStr"/>
      <c r="R8" s="7" t="inlineStr">
        <is>
          <t>S. Lemoine</t>
        </is>
      </c>
      <c r="S8" s="7" t="inlineStr"/>
      <c r="T8" s="8">
        <f>IFERROR(DATEDIF(E8,TODAY(),"y"),"")</f>
        <v/>
      </c>
      <c r="U8" s="8">
        <f>IFERROR(DATEDIF(J8,IF(P8="",TODAY(),P8),"m"),"")</f>
        <v/>
      </c>
      <c r="V8" s="8">
        <f>IF(P8="","Présent","Sorti")</f>
        <v/>
      </c>
      <c r="W8" s="8">
        <f>IFERROR(VLOOKUP(K8,Référentiel!$A$3:$D$8,3,FALSE),"")</f>
        <v/>
      </c>
    </row>
    <row r="9">
      <c r="A9" s="3" t="inlineStr">
        <is>
          <t>MAT007</t>
        </is>
      </c>
      <c r="B9" s="3" t="inlineStr">
        <is>
          <t>Rousseau</t>
        </is>
      </c>
      <c r="C9" s="3" t="inlineStr">
        <is>
          <t>Chloé</t>
        </is>
      </c>
      <c r="D9" s="4" t="inlineStr">
        <is>
          <t>F</t>
        </is>
      </c>
      <c r="E9" s="5" t="inlineStr">
        <is>
          <t>14/02/2001</t>
        </is>
      </c>
      <c r="F9" s="3" t="inlineStr">
        <is>
          <t>Française</t>
        </is>
      </c>
      <c r="G9" s="3" t="inlineStr">
        <is>
          <t>7 rue Crébillon</t>
        </is>
      </c>
      <c r="H9" s="4" t="inlineStr">
        <is>
          <t>44000</t>
        </is>
      </c>
      <c r="I9" s="3" t="inlineStr">
        <is>
          <t>Nantes</t>
        </is>
      </c>
      <c r="J9" s="5" t="inlineStr">
        <is>
          <t>01/04/2026</t>
        </is>
      </c>
      <c r="K9" s="3" t="inlineStr">
        <is>
          <t>Stage</t>
        </is>
      </c>
      <c r="L9" s="3" t="inlineStr">
        <is>
          <t>Actif</t>
        </is>
      </c>
      <c r="M9" s="3" t="inlineStr">
        <is>
          <t>Stagiaire marketing</t>
        </is>
      </c>
      <c r="N9" s="3" t="inlineStr">
        <is>
          <t>Marketing</t>
        </is>
      </c>
      <c r="O9" s="6" t="n">
        <v>1</v>
      </c>
      <c r="P9" s="4" t="n"/>
      <c r="Q9" s="3" t="inlineStr"/>
      <c r="R9" s="3" t="inlineStr">
        <is>
          <t>S. Lemoine</t>
        </is>
      </c>
      <c r="S9" s="3" t="inlineStr">
        <is>
          <t>Convention 6 mois</t>
        </is>
      </c>
      <c r="T9" s="4">
        <f>IFERROR(DATEDIF(E9,TODAY(),"y"),"")</f>
        <v/>
      </c>
      <c r="U9" s="4">
        <f>IFERROR(DATEDIF(J9,IF(P9="",TODAY(),P9),"m"),"")</f>
        <v/>
      </c>
      <c r="V9" s="4">
        <f>IF(P9="","Présent","Sorti")</f>
        <v/>
      </c>
      <c r="W9" s="4">
        <f>IFERROR(VLOOKUP(K9,Référentiel!$A$3:$D$8,3,FALSE),"")</f>
        <v/>
      </c>
    </row>
    <row r="10">
      <c r="A10" s="7" t="inlineStr">
        <is>
          <t>MAT008</t>
        </is>
      </c>
      <c r="B10" s="7" t="inlineStr">
        <is>
          <t>Lefèvre</t>
        </is>
      </c>
      <c r="C10" s="7" t="inlineStr">
        <is>
          <t>Nathan</t>
        </is>
      </c>
      <c r="D10" s="8" t="inlineStr">
        <is>
          <t>M</t>
        </is>
      </c>
      <c r="E10" s="9" t="inlineStr">
        <is>
          <t>08/06/1996</t>
        </is>
      </c>
      <c r="F10" s="7" t="inlineStr">
        <is>
          <t>Française</t>
        </is>
      </c>
      <c r="G10" s="7" t="inlineStr">
        <is>
          <t>15 place Kléber</t>
        </is>
      </c>
      <c r="H10" s="8" t="inlineStr">
        <is>
          <t>67000</t>
        </is>
      </c>
      <c r="I10" s="7" t="inlineStr">
        <is>
          <t>Strasbourg</t>
        </is>
      </c>
      <c r="J10" s="9" t="inlineStr">
        <is>
          <t>05/02/2026</t>
        </is>
      </c>
      <c r="K10" s="7" t="inlineStr">
        <is>
          <t>CDD</t>
        </is>
      </c>
      <c r="L10" s="7" t="inlineStr">
        <is>
          <t>Sorti</t>
        </is>
      </c>
      <c r="M10" s="7" t="inlineStr">
        <is>
          <t>Technicien qualité</t>
        </is>
      </c>
      <c r="N10" s="7" t="inlineStr">
        <is>
          <t>Qualité</t>
        </is>
      </c>
      <c r="O10" s="10" t="n">
        <v>1</v>
      </c>
      <c r="P10" s="9" t="inlineStr">
        <is>
          <t>15/06/2026</t>
        </is>
      </c>
      <c r="Q10" s="7" t="inlineStr">
        <is>
          <t>Fin de contrat</t>
        </is>
      </c>
      <c r="R10" s="7" t="inlineStr">
        <is>
          <t>S. Lemoine</t>
        </is>
      </c>
      <c r="S10" s="7" t="inlineStr"/>
      <c r="T10" s="8">
        <f>IFERROR(DATEDIF(E10,TODAY(),"y"),"")</f>
        <v/>
      </c>
      <c r="U10" s="8">
        <f>IFERROR(DATEDIF(J10,IF(P10="",TODAY(),P10),"m"),"")</f>
        <v/>
      </c>
      <c r="V10" s="8">
        <f>IF(P10="","Présent","Sorti")</f>
        <v/>
      </c>
      <c r="W10" s="8">
        <f>IFERROR(VLOOKUP(K10,Référentiel!$A$3:$D$8,3,FALSE),"")</f>
        <v/>
      </c>
    </row>
    <row r="11">
      <c r="A11" s="3" t="inlineStr">
        <is>
          <t>MAT009</t>
        </is>
      </c>
      <c r="B11" s="3" t="inlineStr">
        <is>
          <t>Faure</t>
        </is>
      </c>
      <c r="C11" s="3" t="inlineStr">
        <is>
          <t>Manon</t>
        </is>
      </c>
      <c r="D11" s="4" t="inlineStr">
        <is>
          <t>F</t>
        </is>
      </c>
      <c r="E11" s="5" t="inlineStr">
        <is>
          <t>19/10/1987</t>
        </is>
      </c>
      <c r="F11" s="3" t="inlineStr">
        <is>
          <t>Française</t>
        </is>
      </c>
      <c r="G11" s="3" t="inlineStr">
        <is>
          <t>22 promenade des Anglais</t>
        </is>
      </c>
      <c r="H11" s="4" t="inlineStr">
        <is>
          <t>06000</t>
        </is>
      </c>
      <c r="I11" s="3" t="inlineStr">
        <is>
          <t>Nice</t>
        </is>
      </c>
      <c r="J11" s="5" t="inlineStr">
        <is>
          <t>20/01/2026</t>
        </is>
      </c>
      <c r="K11" s="3" t="inlineStr">
        <is>
          <t>CDI</t>
        </is>
      </c>
      <c r="L11" s="3" t="inlineStr">
        <is>
          <t>Actif</t>
        </is>
      </c>
      <c r="M11" s="3" t="inlineStr">
        <is>
          <t>Contrôleuse de gestion</t>
        </is>
      </c>
      <c r="N11" s="3" t="inlineStr">
        <is>
          <t>Finance</t>
        </is>
      </c>
      <c r="O11" s="6" t="n">
        <v>0.8</v>
      </c>
      <c r="P11" s="4" t="n"/>
      <c r="Q11" s="3" t="inlineStr"/>
      <c r="R11" s="3" t="inlineStr">
        <is>
          <t>S. Lemoine</t>
        </is>
      </c>
      <c r="S11" s="3" t="inlineStr">
        <is>
          <t>Temps partiel 80%</t>
        </is>
      </c>
      <c r="T11" s="4">
        <f>IFERROR(DATEDIF(E11,TODAY(),"y"),"")</f>
        <v/>
      </c>
      <c r="U11" s="4">
        <f>IFERROR(DATEDIF(J11,IF(P11="",TODAY(),P11),"m"),"")</f>
        <v/>
      </c>
      <c r="V11" s="4">
        <f>IF(P11="","Présent","Sorti")</f>
        <v/>
      </c>
      <c r="W11" s="4">
        <f>IFERROR(VLOOKUP(K11,Référentiel!$A$3:$D$8,3,FALSE),"")</f>
        <v/>
      </c>
    </row>
    <row r="13">
      <c r="A13" s="11" t="inlineStr">
        <is>
          <t>Total entrées registre</t>
        </is>
      </c>
      <c r="B13" s="11">
        <f>COUNTA(A3:A11)</f>
        <v/>
      </c>
    </row>
    <row r="14">
      <c r="A14" s="11" t="inlineStr">
        <is>
          <t>Salariés présents</t>
        </is>
      </c>
      <c r="B14" s="11">
        <f>COUNTIF(V3:V11,"Présent")</f>
        <v/>
      </c>
    </row>
    <row r="15">
      <c r="A15" s="11" t="inlineStr">
        <is>
          <t>Salariés sortis</t>
        </is>
      </c>
      <c r="B15" s="11">
        <f>COUNTIF(V3:V11,"Sorti")</f>
        <v/>
      </c>
    </row>
  </sheetData>
  <mergeCells count="1">
    <mergeCell ref="A1:W1"/>
  </mergeCells>
  <conditionalFormatting sqref="A3:W11">
    <cfRule type="expression" priority="1" dxfId="0" stopIfTrue="0">
      <formula>$V3="Sorti"</formula>
    </cfRule>
  </conditionalFormatting>
  <conditionalFormatting sqref="K3:K11">
    <cfRule type="expression" priority="2" dxfId="1" stopIfTrue="0">
      <formula>OR($K3="CDD",$K3="Stage",$K3="Intérim")</formula>
    </cfRule>
  </conditionalFormatting>
  <dataValidations count="3">
    <dataValidation sqref="D3:D11" showErrorMessage="1" showInputMessage="1" allowBlank="1" type="list">
      <formula1>"M,F"</formula1>
    </dataValidation>
    <dataValidation sqref="K3:K11" showErrorMessage="1" showInputMessage="1" allowBlank="1" type="list">
      <formula1>"CDI,CDD,Intérim,Apprentissage,Stage"</formula1>
    </dataValidation>
    <dataValidation sqref="L3:L11" showErrorMessage="1" showInputMessage="1" allowBlank="1" type="list">
      <formula1>"Actif,Sorti"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2" customWidth="1" min="3" max="3"/>
    <col width="20" customWidth="1" min="4" max="4"/>
    <col width="12" customWidth="1" min="5" max="5"/>
    <col width="12" customWidth="1" min="6" max="6"/>
  </cols>
  <sheetData>
    <row r="1">
      <c r="A1" s="12" t="inlineStr">
        <is>
          <t>SYNTHÈSE RH - TABLEAU DE BORD</t>
        </is>
      </c>
    </row>
    <row r="3">
      <c r="A3" s="13" t="inlineStr">
        <is>
          <t>Indicateurs clés</t>
        </is>
      </c>
      <c r="D3" s="13" t="inlineStr">
        <is>
          <t>Répartition par type de contrat</t>
        </is>
      </c>
    </row>
    <row r="4">
      <c r="A4" s="14" t="inlineStr">
        <is>
          <t>Total entrées registre</t>
        </is>
      </c>
      <c r="B4" s="15">
        <f>COUNTA('Registre du personnel'!A3:A11)</f>
        <v/>
      </c>
      <c r="D4" s="2" t="inlineStr">
        <is>
          <t>Type de contrat</t>
        </is>
      </c>
      <c r="E4" s="2" t="inlineStr">
        <is>
          <t>Effectif</t>
        </is>
      </c>
      <c r="F4" s="2" t="inlineStr">
        <is>
          <t>% du total</t>
        </is>
      </c>
    </row>
    <row r="5">
      <c r="A5" s="16" t="inlineStr">
        <is>
          <t>Salariés présents</t>
        </is>
      </c>
      <c r="B5" s="17">
        <f>COUNTIF('Registre du personnel'!V3:V11,"Présent")</f>
        <v/>
      </c>
      <c r="D5" s="18" t="inlineStr">
        <is>
          <t>CDI</t>
        </is>
      </c>
      <c r="E5" s="19">
        <f>COUNTIF('Registre du personnel'!K3:K11,D5)</f>
        <v/>
      </c>
      <c r="F5" s="20">
        <f>IFERROR(E5/COUNTA('Registre du personnel'!A3:A11),0)</f>
        <v/>
      </c>
    </row>
    <row r="6">
      <c r="A6" s="14" t="inlineStr">
        <is>
          <t>Salariés sortis</t>
        </is>
      </c>
      <c r="B6" s="15">
        <f>COUNTIF('Registre du personnel'!V3:V11,"Sorti")</f>
        <v/>
      </c>
      <c r="D6" s="21" t="inlineStr">
        <is>
          <t>CDD</t>
        </is>
      </c>
      <c r="E6" s="22">
        <f>COUNTIF('Registre du personnel'!K3:K11,D6)</f>
        <v/>
      </c>
      <c r="F6" s="23">
        <f>IFERROR(E6/COUNTA('Registre du personnel'!A3:A11),0)</f>
        <v/>
      </c>
    </row>
    <row r="7">
      <c r="A7" s="16" t="inlineStr">
        <is>
          <t>Âge moyen (ans)</t>
        </is>
      </c>
      <c r="B7" s="17">
        <f>IFERROR(ROUND(AVERAGE('Registre du personnel'!T3:T11),1),0)</f>
        <v/>
      </c>
      <c r="D7" s="18" t="inlineStr">
        <is>
          <t>Intérim</t>
        </is>
      </c>
      <c r="E7" s="19">
        <f>COUNTIF('Registre du personnel'!K3:K11,D7)</f>
        <v/>
      </c>
      <c r="F7" s="20">
        <f>IFERROR(E7/COUNTA('Registre du personnel'!A3:A11),0)</f>
        <v/>
      </c>
    </row>
    <row r="8">
      <c r="A8" s="14" t="inlineStr">
        <is>
          <t>Ancienneté moyenne (mois)</t>
        </is>
      </c>
      <c r="B8" s="15">
        <f>IFERROR(ROUND(AVERAGE('Registre du personnel'!U3:U11),1),0)</f>
        <v/>
      </c>
      <c r="D8" s="21" t="inlineStr">
        <is>
          <t>Apprentissage</t>
        </is>
      </c>
      <c r="E8" s="22">
        <f>COUNTIF('Registre du personnel'!K3:K11,D8)</f>
        <v/>
      </c>
      <c r="F8" s="23">
        <f>IFERROR(E8/COUNTA('Registre du personnel'!A3:A11),0)</f>
        <v/>
      </c>
    </row>
    <row r="9">
      <c r="D9" s="18" t="inlineStr">
        <is>
          <t>Stage</t>
        </is>
      </c>
      <c r="E9" s="19">
        <f>COUNTIF('Registre du personnel'!K3:K11,D9)</f>
        <v/>
      </c>
      <c r="F9" s="20">
        <f>IFERROR(E9/COUNTA('Registre du personnel'!A3:A11),0)</f>
        <v/>
      </c>
    </row>
    <row r="11">
      <c r="A11" s="13" t="inlineStr">
        <is>
          <t>Répartition par service</t>
        </is>
      </c>
      <c r="D11" s="13" t="inlineStr">
        <is>
          <t>Répartition par sexe</t>
        </is>
      </c>
    </row>
    <row r="12">
      <c r="A12" s="2" t="inlineStr">
        <is>
          <t>Service</t>
        </is>
      </c>
      <c r="B12" s="2" t="inlineStr">
        <is>
          <t>Effectif</t>
        </is>
      </c>
      <c r="C12" s="2" t="inlineStr">
        <is>
          <t>% du total</t>
        </is>
      </c>
      <c r="D12" s="2" t="inlineStr">
        <is>
          <t>Sexe</t>
        </is>
      </c>
      <c r="E12" s="2" t="inlineStr">
        <is>
          <t>Effectif</t>
        </is>
      </c>
      <c r="F12" s="2" t="inlineStr">
        <is>
          <t>% du total</t>
        </is>
      </c>
    </row>
    <row r="13">
      <c r="A13" s="18" t="inlineStr">
        <is>
          <t>RH</t>
        </is>
      </c>
      <c r="B13" s="19">
        <f>COUNTIF('Registre du personnel'!N3:N11,A13)</f>
        <v/>
      </c>
      <c r="C13" s="20">
        <f>IFERROR(B13/COUNTA('Registre du personnel'!A3:A11),0)</f>
        <v/>
      </c>
      <c r="D13" s="18" t="inlineStr">
        <is>
          <t>F</t>
        </is>
      </c>
      <c r="E13" s="19">
        <f>COUNTIF('Registre du personnel'!D3:D11,D13)</f>
        <v/>
      </c>
      <c r="F13" s="20">
        <f>IFERROR(E13/COUNTA('Registre du personnel'!A3:A11),0)</f>
        <v/>
      </c>
    </row>
    <row r="14">
      <c r="A14" s="21" t="inlineStr">
        <is>
          <t>Commercial</t>
        </is>
      </c>
      <c r="B14" s="22">
        <f>COUNTIF('Registre du personnel'!N3:N11,A14)</f>
        <v/>
      </c>
      <c r="C14" s="23">
        <f>IFERROR(B14/COUNTA('Registre du personnel'!A3:A11),0)</f>
        <v/>
      </c>
      <c r="D14" s="21" t="inlineStr">
        <is>
          <t>M</t>
        </is>
      </c>
      <c r="E14" s="22">
        <f>COUNTIF('Registre du personnel'!D3:D11,D14)</f>
        <v/>
      </c>
      <c r="F14" s="23">
        <f>IFERROR(E14/COUNTA('Registre du personnel'!A3:A11),0)</f>
        <v/>
      </c>
    </row>
    <row r="15">
      <c r="A15" s="18" t="inlineStr">
        <is>
          <t>Administratif</t>
        </is>
      </c>
      <c r="B15" s="19">
        <f>COUNTIF('Registre du personnel'!N3:N11,A15)</f>
        <v/>
      </c>
      <c r="C15" s="20">
        <f>IFERROR(B15/COUNTA('Registre du personnel'!A3:A11),0)</f>
        <v/>
      </c>
    </row>
    <row r="16">
      <c r="A16" s="21" t="inlineStr">
        <is>
          <t>Production</t>
        </is>
      </c>
      <c r="B16" s="22">
        <f>COUNTIF('Registre du personnel'!N3:N11,A16)</f>
        <v/>
      </c>
      <c r="C16" s="23">
        <f>IFERROR(B16/COUNTA('Registre du personnel'!A3:A11),0)</f>
        <v/>
      </c>
    </row>
    <row r="17">
      <c r="A17" s="18" t="inlineStr">
        <is>
          <t>Logistique</t>
        </is>
      </c>
      <c r="B17" s="19">
        <f>COUNTIF('Registre du personnel'!N3:N11,A17)</f>
        <v/>
      </c>
      <c r="C17" s="20">
        <f>IFERROR(B17/COUNTA('Registre du personnel'!A3:A11),0)</f>
        <v/>
      </c>
    </row>
    <row r="18">
      <c r="A18" s="21" t="inlineStr">
        <is>
          <t>Informatique</t>
        </is>
      </c>
      <c r="B18" s="22">
        <f>COUNTIF('Registre du personnel'!N3:N11,A18)</f>
        <v/>
      </c>
      <c r="C18" s="23">
        <f>IFERROR(B18/COUNTA('Registre du personnel'!A3:A11),0)</f>
        <v/>
      </c>
    </row>
    <row r="19">
      <c r="A19" s="18" t="inlineStr">
        <is>
          <t>Marketing</t>
        </is>
      </c>
      <c r="B19" s="19">
        <f>COUNTIF('Registre du personnel'!N3:N11,A19)</f>
        <v/>
      </c>
      <c r="C19" s="20">
        <f>IFERROR(B19/COUNTA('Registre du personnel'!A3:A11),0)</f>
        <v/>
      </c>
    </row>
    <row r="20">
      <c r="A20" s="21" t="inlineStr">
        <is>
          <t>Qualité</t>
        </is>
      </c>
      <c r="B20" s="22">
        <f>COUNTIF('Registre du personnel'!N3:N11,A20)</f>
        <v/>
      </c>
      <c r="C20" s="23">
        <f>IFERROR(B20/COUNTA('Registre du personnel'!A3:A11),0)</f>
        <v/>
      </c>
    </row>
    <row r="21">
      <c r="A21" s="18" t="inlineStr">
        <is>
          <t>Finance</t>
        </is>
      </c>
      <c r="B21" s="19">
        <f>COUNTIF('Registre du personnel'!N3:N11,A21)</f>
        <v/>
      </c>
      <c r="C21" s="20">
        <f>IFERROR(B21/COUNTA('Registre du personnel'!A3:A11),0)</f>
        <v/>
      </c>
    </row>
    <row r="23">
      <c r="A23" s="13" t="inlineStr">
        <is>
          <t>Évolution mensuelle des entrées (2026)</t>
        </is>
      </c>
    </row>
    <row r="24">
      <c r="A24" s="2" t="inlineStr">
        <is>
          <t>Mois</t>
        </is>
      </c>
      <c r="B24" s="2" t="inlineStr">
        <is>
          <t>N° mois</t>
        </is>
      </c>
      <c r="C24" s="2" t="inlineStr">
        <is>
          <t>Entrées</t>
        </is>
      </c>
    </row>
    <row r="25">
      <c r="A25" s="18" t="inlineStr">
        <is>
          <t>Janvier</t>
        </is>
      </c>
      <c r="B25" s="19" t="n">
        <v>1</v>
      </c>
      <c r="C25" s="19">
        <f>SUMPRODUCT((MONTH('Registre du personnel'!$J$3:$J$11)=B25)*(YEAR('Registre du personnel'!$J$3:$J$11)=2026))</f>
        <v/>
      </c>
    </row>
    <row r="26">
      <c r="A26" s="21" t="inlineStr">
        <is>
          <t>Février</t>
        </is>
      </c>
      <c r="B26" s="22" t="n">
        <v>2</v>
      </c>
      <c r="C26" s="22">
        <f>SUMPRODUCT((MONTH('Registre du personnel'!$J$3:$J$11)=B26)*(YEAR('Registre du personnel'!$J$3:$J$11)=2026))</f>
        <v/>
      </c>
    </row>
    <row r="27">
      <c r="A27" s="18" t="inlineStr">
        <is>
          <t>Mars</t>
        </is>
      </c>
      <c r="B27" s="19" t="n">
        <v>3</v>
      </c>
      <c r="C27" s="19">
        <f>SUMPRODUCT((MONTH('Registre du personnel'!$J$3:$J$11)=B27)*(YEAR('Registre du personnel'!$J$3:$J$11)=2026))</f>
        <v/>
      </c>
    </row>
    <row r="28">
      <c r="A28" s="21" t="inlineStr">
        <is>
          <t>Avril</t>
        </is>
      </c>
      <c r="B28" s="22" t="n">
        <v>4</v>
      </c>
      <c r="C28" s="22">
        <f>SUMPRODUCT((MONTH('Registre du personnel'!$J$3:$J$11)=B28)*(YEAR('Registre du personnel'!$J$3:$J$11)=2026))</f>
        <v/>
      </c>
    </row>
    <row r="29">
      <c r="A29" s="18" t="inlineStr">
        <is>
          <t>Mai</t>
        </is>
      </c>
      <c r="B29" s="19" t="n">
        <v>5</v>
      </c>
      <c r="C29" s="19">
        <f>SUMPRODUCT((MONTH('Registre du personnel'!$J$3:$J$11)=B29)*(YEAR('Registre du personnel'!$J$3:$J$11)=2026))</f>
        <v/>
      </c>
    </row>
    <row r="30">
      <c r="A30" s="21" t="inlineStr">
        <is>
          <t>Juin</t>
        </is>
      </c>
      <c r="B30" s="22" t="n">
        <v>6</v>
      </c>
      <c r="C30" s="22">
        <f>SUMPRODUCT((MONTH('Registre du personnel'!$J$3:$J$11)=B30)*(YEAR('Registre du personnel'!$J$3:$J$11)=2026))</f>
        <v/>
      </c>
    </row>
    <row r="31">
      <c r="A31" s="18" t="inlineStr">
        <is>
          <t>Juillet</t>
        </is>
      </c>
      <c r="B31" s="19" t="n">
        <v>7</v>
      </c>
      <c r="C31" s="19">
        <f>SUMPRODUCT((MONTH('Registre du personnel'!$J$3:$J$11)=B31)*(YEAR('Registre du personnel'!$J$3:$J$11)=2026))</f>
        <v/>
      </c>
    </row>
    <row r="32">
      <c r="A32" s="21" t="inlineStr">
        <is>
          <t>Août</t>
        </is>
      </c>
      <c r="B32" s="22" t="n">
        <v>8</v>
      </c>
      <c r="C32" s="22">
        <f>SUMPRODUCT((MONTH('Registre du personnel'!$J$3:$J$11)=B32)*(YEAR('Registre du personnel'!$J$3:$J$11)=2026))</f>
        <v/>
      </c>
    </row>
    <row r="33">
      <c r="A33" s="18" t="inlineStr">
        <is>
          <t>Septembre</t>
        </is>
      </c>
      <c r="B33" s="19" t="n">
        <v>9</v>
      </c>
      <c r="C33" s="19">
        <f>SUMPRODUCT((MONTH('Registre du personnel'!$J$3:$J$11)=B33)*(YEAR('Registre du personnel'!$J$3:$J$11)=2026))</f>
        <v/>
      </c>
    </row>
    <row r="34">
      <c r="A34" s="21" t="inlineStr">
        <is>
          <t>Octobre</t>
        </is>
      </c>
      <c r="B34" s="22" t="n">
        <v>10</v>
      </c>
      <c r="C34" s="22">
        <f>SUMPRODUCT((MONTH('Registre du personnel'!$J$3:$J$11)=B34)*(YEAR('Registre du personnel'!$J$3:$J$11)=2026))</f>
        <v/>
      </c>
    </row>
    <row r="35">
      <c r="A35" s="18" t="inlineStr">
        <is>
          <t>Novembre</t>
        </is>
      </c>
      <c r="B35" s="19" t="n">
        <v>11</v>
      </c>
      <c r="C35" s="19">
        <f>SUMPRODUCT((MONTH('Registre du personnel'!$J$3:$J$11)=B35)*(YEAR('Registre du personnel'!$J$3:$J$11)=2026))</f>
        <v/>
      </c>
    </row>
    <row r="36">
      <c r="A36" s="21" t="inlineStr">
        <is>
          <t>Décembre</t>
        </is>
      </c>
      <c r="B36" s="22" t="n">
        <v>12</v>
      </c>
      <c r="C36" s="22">
        <f>SUMPRODUCT((MONTH('Registre du personnel'!$J$3:$J$11)=B36)*(YEAR('Registre du personnel'!$J$3:$J$11)=2026))</f>
        <v/>
      </c>
    </row>
  </sheetData>
  <mergeCells count="6">
    <mergeCell ref="A1:F1"/>
    <mergeCell ref="A3:B3"/>
    <mergeCell ref="D3:F3"/>
    <mergeCell ref="A11:C11"/>
    <mergeCell ref="D11:F11"/>
    <mergeCell ref="A23:C2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16" customWidth="1" min="1" max="1"/>
    <col width="32" customWidth="1" min="2" max="2"/>
    <col width="24" customWidth="1" min="3" max="3"/>
    <col width="20" customWidth="1" min="4" max="4"/>
  </cols>
  <sheetData>
    <row r="1">
      <c r="A1" s="12" t="inlineStr">
        <is>
          <t>RÉFÉRENTIEL DES TYPES DE CONTRAT</t>
        </is>
      </c>
    </row>
    <row r="2">
      <c r="A2" s="2" t="inlineStr">
        <is>
          <t>Code contrat</t>
        </is>
      </c>
      <c r="B2" s="2" t="inlineStr">
        <is>
          <t>Libellé contrat</t>
        </is>
      </c>
      <c r="C2" s="2" t="inlineStr">
        <is>
          <t>Catégorie légale</t>
        </is>
      </c>
      <c r="D2" s="2" t="inlineStr">
        <is>
          <t>Priorité d'affichage</t>
        </is>
      </c>
    </row>
    <row r="3">
      <c r="A3" s="4" t="inlineStr">
        <is>
          <t>CDI</t>
        </is>
      </c>
      <c r="B3" s="3" t="inlineStr">
        <is>
          <t>Contrat à durée indéterminée</t>
        </is>
      </c>
      <c r="C3" s="3" t="inlineStr">
        <is>
          <t>Salarié permanent</t>
        </is>
      </c>
      <c r="D3" s="4" t="n">
        <v>1</v>
      </c>
    </row>
    <row r="4">
      <c r="A4" s="8" t="inlineStr">
        <is>
          <t>CDD</t>
        </is>
      </c>
      <c r="B4" s="7" t="inlineStr">
        <is>
          <t>Contrat à durée déterminée</t>
        </is>
      </c>
      <c r="C4" s="7" t="inlineStr">
        <is>
          <t>Salarié temporaire</t>
        </is>
      </c>
      <c r="D4" s="8" t="n">
        <v>2</v>
      </c>
    </row>
    <row r="5">
      <c r="A5" s="4" t="inlineStr">
        <is>
          <t>Intérim</t>
        </is>
      </c>
      <c r="B5" s="3" t="inlineStr">
        <is>
          <t>Contrat de travail temporaire</t>
        </is>
      </c>
      <c r="C5" s="3" t="inlineStr">
        <is>
          <t>Salarié temporaire</t>
        </is>
      </c>
      <c r="D5" s="4" t="n">
        <v>3</v>
      </c>
    </row>
    <row r="6">
      <c r="A6" s="8" t="inlineStr">
        <is>
          <t>Apprentissage</t>
        </is>
      </c>
      <c r="B6" s="7" t="inlineStr">
        <is>
          <t>Contrat d'apprentissage</t>
        </is>
      </c>
      <c r="C6" s="7" t="inlineStr">
        <is>
          <t>Salarié en alternance</t>
        </is>
      </c>
      <c r="D6" s="8" t="n">
        <v>4</v>
      </c>
    </row>
    <row r="7">
      <c r="A7" s="4" t="inlineStr">
        <is>
          <t>Stage</t>
        </is>
      </c>
      <c r="B7" s="3" t="inlineStr">
        <is>
          <t>Convention de stage</t>
        </is>
      </c>
      <c r="C7" s="3" t="inlineStr">
        <is>
          <t>Stagiaire (non-salarié)</t>
        </is>
      </c>
      <c r="D7" s="4" t="n">
        <v>5</v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2" t="inlineStr">
        <is>
          <t>MODE D'EMPLOI DU CLASSEUR</t>
        </is>
      </c>
    </row>
    <row r="3">
      <c r="A3" s="2" t="inlineStr">
        <is>
          <t>Rubrique</t>
        </is>
      </c>
      <c r="B3" s="2" t="inlineStr">
        <is>
          <t>Description</t>
        </is>
      </c>
    </row>
    <row r="4" ht="32" customHeight="1">
      <c r="A4" s="24" t="inlineStr">
        <is>
          <t>Objectif du classeur</t>
        </is>
      </c>
      <c r="B4" s="25" t="inlineStr">
        <is>
          <t>Ce classeur permet de tenir le registre unique du personnel (RUP), obligatoire dans toute entreprise, et d'en suivre les indicateurs clés.</t>
        </is>
      </c>
    </row>
    <row r="5" ht="32" customHeight="1">
      <c r="A5" s="26" t="inlineStr">
        <is>
          <t>Feuille Registre du personnel</t>
        </is>
      </c>
      <c r="B5" s="27" t="inlineStr">
        <is>
          <t>Contient la liste exhaustive des salariés entrés dans l'entreprise avec leurs informations civiles, contractuelles et de suivi (matricule, contrat, service, dates).</t>
        </is>
      </c>
    </row>
    <row r="6" ht="32" customHeight="1">
      <c r="A6" s="24" t="inlineStr">
        <is>
          <t>Colonne Âge</t>
        </is>
      </c>
      <c r="B6" s="25" t="inlineStr">
        <is>
          <t>Calculée automatiquement à partir de la date de naissance grâce à la fonction DATEDIF.</t>
        </is>
      </c>
    </row>
    <row r="7" ht="32" customHeight="1">
      <c r="A7" s="26" t="inlineStr">
        <is>
          <t>Colonne Ancienneté (mois)</t>
        </is>
      </c>
      <c r="B7" s="27" t="inlineStr">
        <is>
          <t>Calculée depuis la date d'entrée jusqu'à la date de sortie si elle existe, sinon jusqu'à aujourd'hui.</t>
        </is>
      </c>
    </row>
    <row r="8" ht="32" customHeight="1">
      <c r="A8" s="24" t="inlineStr">
        <is>
          <t>Colonne Présent / Sorti</t>
        </is>
      </c>
      <c r="B8" s="25" t="inlineStr">
        <is>
          <t>Indique automatiquement si le salarié est toujours présent (date de sortie vide) ou sorti.</t>
        </is>
      </c>
    </row>
    <row r="9" ht="32" customHeight="1">
      <c r="A9" s="26" t="inlineStr">
        <is>
          <t>Colonne Catégorie légale</t>
        </is>
      </c>
      <c r="B9" s="27" t="inlineStr">
        <is>
          <t>Recherche automatique dans la feuille Référentiel via VLOOKUP selon le type de contrat.</t>
        </is>
      </c>
    </row>
    <row r="10" ht="32" customHeight="1">
      <c r="A10" s="24" t="inlineStr">
        <is>
          <t>Feuille Référentiel</t>
        </is>
      </c>
      <c r="B10" s="25" t="inlineStr">
        <is>
          <t>Table de correspondance entre les codes de contrat, leur libellé complet et leur catégorie légale. Modifiable si besoin.</t>
        </is>
      </c>
    </row>
    <row r="11" ht="32" customHeight="1">
      <c r="A11" s="26" t="inlineStr">
        <is>
          <t>Feuille Synthèse RH</t>
        </is>
      </c>
      <c r="B11" s="27" t="inlineStr">
        <is>
          <t>Tableau de bord présentant les indicateurs clés (effectifs, âge moyen, ancienneté moyenne) ainsi que les répartitions par contrat, service et sexe, avec graphiques.</t>
        </is>
      </c>
    </row>
    <row r="12" ht="32" customHeight="1">
      <c r="A12" s="24" t="inlineStr">
        <is>
          <t>Cellules jaune pâle</t>
        </is>
      </c>
      <c r="B12" s="25" t="inlineStr">
        <is>
          <t>Cellules destinées à la saisie manuelle : à compléter ou modifier selon les nouveaux salariés.</t>
        </is>
      </c>
    </row>
    <row r="13" ht="32" customHeight="1">
      <c r="A13" s="26" t="inlineStr">
        <is>
          <t>Lignes en alerte rouge</t>
        </is>
      </c>
      <c r="B13" s="27" t="inlineStr">
        <is>
          <t>Signalent les salariés sortis du registre. Les contrats courts (CDD, Intérim, Stage) sont marqués en jaune clair.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2026-07-07T17:36:43Z</dcterms:created>
  <dcterms:modified xmlns:dcterms="http://purl.org/dc/terms/" xmlns:xsi="http://www.w3.org/2001/XMLSchema-instance" xsi:type="dcterms:W3CDTF">2026-07-07T17:36:43Z</dcterms:modified>
</cp:coreProperties>
</file>