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chantier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Référentiel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,##0.00&quot; €&quot;"/>
    <numFmt numFmtId="167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4A2AA5"/>
      <sz val="16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b val="1"/>
      <color rgb="004A2AA5"/>
      <sz val="13"/>
    </font>
    <font>
      <b val="1"/>
    </font>
    <font>
      <b val="1"/>
      <color rgb="00000000"/>
    </font>
  </fonts>
  <fills count="8">
    <fill>
      <patternFill/>
    </fill>
    <fill>
      <patternFill patternType="gray125"/>
    </fill>
    <fill>
      <patternFill patternType="solid">
        <fgColor rgb="004A2AA5"/>
        <bgColor rgb="004A2AA5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  <fill>
      <patternFill patternType="solid">
        <fgColor rgb="00F1EDFB"/>
        <bgColor rgb="00F1EDFB"/>
      </patternFill>
    </fill>
    <fill>
      <patternFill patternType="solid">
        <fgColor rgb="005D3BC4"/>
        <bgColor rgb="005D3BC4"/>
      </patternFill>
    </fill>
    <fill>
      <patternFill patternType="solid">
        <fgColor rgb="00FF6B4A"/>
        <bgColor rgb="00FF6B4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9" fontId="0" fillId="3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9" fontId="4" fillId="5" borderId="1" applyAlignment="1" pivotButton="0" quotePrefix="0" xfId="0">
      <alignment horizontal="center" vertical="center" wrapText="1"/>
    </xf>
    <xf numFmtId="166" fontId="4" fillId="4" borderId="1" applyAlignment="1" pivotButton="0" quotePrefix="0" xfId="0">
      <alignment horizontal="center" vertical="center" wrapText="1"/>
    </xf>
    <xf numFmtId="166" fontId="4" fillId="5" borderId="1" applyAlignment="1" pivotButton="0" quotePrefix="0" xfId="0">
      <alignment horizontal="center" vertical="center" wrapText="1"/>
    </xf>
    <xf numFmtId="167" fontId="4" fillId="5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2" fillId="6" borderId="1" applyAlignment="1" pivotButton="0" quotePrefix="0" xfId="0">
      <alignment horizontal="center" vertical="center" wrapText="1"/>
    </xf>
    <xf numFmtId="9" fontId="4" fillId="4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166" fontId="7" fillId="7" borderId="1" applyAlignment="1" pivotButton="0" quotePrefix="0" xfId="0">
      <alignment horizontal="center" vertical="center" wrapText="1"/>
    </xf>
    <xf numFmtId="9" fontId="7" fillId="7" borderId="1" applyAlignment="1" pivotButton="0" quotePrefix="0" xfId="0">
      <alignment horizontal="center" vertical="center" wrapText="1"/>
    </xf>
    <xf numFmtId="0" fontId="2" fillId="6" borderId="0" pivotButton="0" quotePrefix="0" xfId="0"/>
    <xf numFmtId="0" fontId="3" fillId="3" borderId="1" pivotButton="0" quotePrefix="0" xfId="0"/>
    <xf numFmtId="0" fontId="0" fillId="3" borderId="1" pivotButton="0" quotePrefix="0" xfId="0"/>
    <xf numFmtId="0" fontId="3" fillId="0" borderId="1" pivotButton="0" quotePrefix="0" xfId="0"/>
    <xf numFmtId="0" fontId="0" fillId="0" borderId="1" pivotButton="0" quotePrefix="0" xfId="0"/>
    <xf numFmtId="0" fontId="3" fillId="5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FE4E1"/>
          <bgColor rgb="00FFE4E1"/>
        </patternFill>
      </fill>
    </dxf>
    <dxf>
      <font>
        <name val="Calibri"/>
        <b val="1"/>
        <color rgb="0016A34A"/>
        <sz val="10"/>
      </font>
      <fill>
        <patternFill patternType="solid">
          <fgColor rgb="00E6F7EC"/>
          <bgColor rgb="00E6F7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Coût prévu vs Coût réel par lot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'Synthèse'!C14</f>
            </strRef>
          </tx>
          <spPr>
            <a:solidFill xmlns:a="http://schemas.openxmlformats.org/drawingml/2006/main">
              <a:srgbClr val="4A2AA5"/>
            </a:solidFill>
            <a:ln xmlns:a="http://schemas.openxmlformats.org/drawingml/2006/main">
              <a:prstDash val="solid"/>
            </a:ln>
          </spPr>
          <cat>
            <numRef>
              <f>'Synthèse'!$A$15:$A$23</f>
            </numRef>
          </cat>
          <val>
            <numRef>
              <f>'Synthèse'!$C$15:$C$23</f>
            </numRef>
          </val>
        </ser>
        <ser>
          <idx val="1"/>
          <order val="1"/>
          <tx>
            <strRef>
              <f>'Synthèse'!D14</f>
            </strRef>
          </tx>
          <spPr>
            <a:solidFill xmlns:a="http://schemas.openxmlformats.org/drawingml/2006/main">
              <a:srgbClr val="FF6B4A"/>
            </a:solidFill>
            <a:ln xmlns:a="http://schemas.openxmlformats.org/drawingml/2006/main">
              <a:prstDash val="solid"/>
            </a:ln>
          </spPr>
          <cat>
            <numRef>
              <f>'Synthèse'!$A$15:$A$23</f>
            </numRef>
          </cat>
          <val>
            <numRef>
              <f>'Synthèse'!$D$15:$D$23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Lot / Corps d'état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Nombre de tâches par statut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'Synthèse'!B27</f>
            </strRef>
          </tx>
          <spPr>
            <a:solidFill xmlns:a="http://schemas.openxmlformats.org/drawingml/2006/main">
              <a:srgbClr val="5D3BC4"/>
            </a:solidFill>
            <a:ln xmlns:a="http://schemas.openxmlformats.org/drawingml/2006/main">
              <a:prstDash val="solid"/>
            </a:ln>
          </spPr>
          <cat>
            <numRef>
              <f>'Synthèse'!$A$28:$A$31</f>
            </numRef>
          </cat>
          <val>
            <numRef>
              <f>'Synthèse'!$B$28:$B$31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tâches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Avancement moyen par lot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'Synthèse'!F14</f>
            </strRef>
          </tx>
          <spPr>
            <a:ln xmlns:a="http://schemas.openxmlformats.org/drawingml/2006/main" w="25000">
              <a:solidFill>
                <a:srgbClr val="FF6B4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'Synthèse'!$A$15:$A$23</f>
            </numRef>
          </cat>
          <val>
            <numRef>
              <f>'Synthèse'!$F$15:$F$23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Lot / Corps d'état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Avancement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16" customWidth="1" min="2" max="2"/>
    <col width="26" customWidth="1" min="3" max="3"/>
    <col width="16" customWidth="1" min="4" max="4"/>
    <col width="18" customWidth="1" min="5" max="5"/>
    <col width="12" customWidth="1" min="6" max="6"/>
    <col width="12" customWidth="1" min="7" max="7"/>
    <col width="14" customWidth="1" min="8" max="8"/>
    <col width="14" customWidth="1" min="9" max="9"/>
    <col width="14" customWidth="1" min="10" max="10"/>
    <col width="14" customWidth="1" min="11" max="11"/>
    <col width="12" customWidth="1" min="12" max="12"/>
    <col width="12" customWidth="1" min="13" max="13"/>
    <col width="12" customWidth="1" min="14" max="14"/>
    <col width="11" customWidth="1" min="15" max="15"/>
    <col width="13" customWidth="1" min="16" max="16"/>
    <col width="13" customWidth="1" min="17" max="17"/>
    <col width="13" customWidth="1" min="18" max="18"/>
    <col width="12" customWidth="1" min="19" max="19"/>
    <col width="24" customWidth="1" min="20" max="20"/>
  </cols>
  <sheetData>
    <row r="1" ht="28" customHeight="1">
      <c r="A1" s="1" t="inlineStr">
        <is>
          <t>PLANNING TRAVAUX CHANTIER 2026</t>
        </is>
      </c>
    </row>
    <row r="2" ht="34" customHeight="1">
      <c r="A2" s="2" t="inlineStr">
        <is>
          <t>ID tâche</t>
        </is>
      </c>
      <c r="B2" s="2" t="inlineStr">
        <is>
          <t>Lot / Corps d'état</t>
        </is>
      </c>
      <c r="C2" s="2" t="inlineStr">
        <is>
          <t>Tâche</t>
        </is>
      </c>
      <c r="D2" s="2" t="inlineStr">
        <is>
          <t>Responsable</t>
        </is>
      </c>
      <c r="E2" s="2" t="inlineStr">
        <is>
          <t>Entreprise</t>
        </is>
      </c>
      <c r="F2" s="2" t="inlineStr">
        <is>
          <t>Ville</t>
        </is>
      </c>
      <c r="G2" s="2" t="inlineStr">
        <is>
          <t>Date début</t>
        </is>
      </c>
      <c r="H2" s="2" t="inlineStr">
        <is>
          <t>Date fin prévue</t>
        </is>
      </c>
      <c r="I2" s="2" t="inlineStr">
        <is>
          <t>Date fin réelle</t>
        </is>
      </c>
      <c r="J2" s="2" t="inlineStr">
        <is>
          <t>Durée prévue (jours)</t>
        </is>
      </c>
      <c r="K2" s="2" t="inlineStr">
        <is>
          <t>Durée réelle (jours)</t>
        </is>
      </c>
      <c r="L2" s="2" t="inlineStr">
        <is>
          <t>Statut</t>
        </is>
      </c>
      <c r="M2" s="2" t="inlineStr">
        <is>
          <t>Avancement %</t>
        </is>
      </c>
      <c r="N2" s="2" t="inlineStr">
        <is>
          <t>Dépendance</t>
        </is>
      </c>
      <c r="O2" s="2" t="inlineStr">
        <is>
          <t>Priorité</t>
        </is>
      </c>
      <c r="P2" s="2" t="inlineStr">
        <is>
          <t>Coût prévu (€)</t>
        </is>
      </c>
      <c r="Q2" s="2" t="inlineStr">
        <is>
          <t>Coût réel (€)</t>
        </is>
      </c>
      <c r="R2" s="2" t="inlineStr">
        <is>
          <t>Écart coût (€)</t>
        </is>
      </c>
      <c r="S2" s="2" t="inlineStr">
        <is>
          <t>Retard (jours)</t>
        </is>
      </c>
      <c r="T2" s="2" t="inlineStr">
        <is>
          <t>Commentaire</t>
        </is>
      </c>
    </row>
    <row r="3">
      <c r="A3" s="3" t="inlineStr">
        <is>
          <t>ID001</t>
        </is>
      </c>
      <c r="B3" s="3" t="inlineStr">
        <is>
          <t>Terrassement</t>
        </is>
      </c>
      <c r="C3" s="4" t="inlineStr">
        <is>
          <t>Terrassement et fondations</t>
        </is>
      </c>
      <c r="D3" s="3" t="inlineStr">
        <is>
          <t>Camille Morel</t>
        </is>
      </c>
      <c r="E3" s="3" t="inlineStr">
        <is>
          <t>ETP Sols SARL</t>
        </is>
      </c>
      <c r="F3" s="3" t="inlineStr">
        <is>
          <t>Paris</t>
        </is>
      </c>
      <c r="G3" s="5" t="n">
        <v>46055</v>
      </c>
      <c r="H3" s="5" t="n">
        <v>46063</v>
      </c>
      <c r="I3" s="6" t="n">
        <v>46065</v>
      </c>
      <c r="J3" s="3">
        <f>H3-G3+1</f>
        <v/>
      </c>
      <c r="K3" s="3">
        <f>IF(OR(G3="",I3=""),"",I3-G3+1)</f>
        <v/>
      </c>
      <c r="L3" s="7" t="inlineStr">
        <is>
          <t>Terminé</t>
        </is>
      </c>
      <c r="M3" s="8" t="n">
        <v>1</v>
      </c>
      <c r="N3" s="3" t="inlineStr">
        <is>
          <t>-</t>
        </is>
      </c>
      <c r="O3" s="3" t="inlineStr">
        <is>
          <t>Haute</t>
        </is>
      </c>
      <c r="P3" s="9" t="n">
        <v>3500</v>
      </c>
      <c r="Q3" s="10" t="n">
        <v>3800</v>
      </c>
      <c r="R3" s="9">
        <f>Q3-P3</f>
        <v/>
      </c>
      <c r="S3" s="3">
        <f>IF(OR(I3="",H3=""),"",I3-H3)</f>
        <v/>
      </c>
      <c r="T3" s="4" t="inlineStr">
        <is>
          <t>Retard dû à la météo</t>
        </is>
      </c>
    </row>
    <row r="4">
      <c r="A4" s="11" t="inlineStr">
        <is>
          <t>ID002</t>
        </is>
      </c>
      <c r="B4" s="11" t="inlineStr">
        <is>
          <t>Gros œuvre</t>
        </is>
      </c>
      <c r="C4" s="12" t="inlineStr">
        <is>
          <t>Fondations béton armé</t>
        </is>
      </c>
      <c r="D4" s="11" t="inlineStr">
        <is>
          <t>Lucas Bernard</t>
        </is>
      </c>
      <c r="E4" s="11" t="inlineStr">
        <is>
          <t>Bâti Pro SAS</t>
        </is>
      </c>
      <c r="F4" s="11" t="inlineStr">
        <is>
          <t>Lyon</t>
        </is>
      </c>
      <c r="G4" s="13" t="n">
        <v>46064</v>
      </c>
      <c r="H4" s="13" t="n">
        <v>46081</v>
      </c>
      <c r="I4" s="6" t="n">
        <v>46086</v>
      </c>
      <c r="J4" s="11">
        <f>H4-G4+1</f>
        <v/>
      </c>
      <c r="K4" s="11">
        <f>IF(OR(G4="",I4=""),"",I4-G4+1)</f>
        <v/>
      </c>
      <c r="L4" s="7" t="inlineStr">
        <is>
          <t>Terminé</t>
        </is>
      </c>
      <c r="M4" s="8" t="n">
        <v>1</v>
      </c>
      <c r="N4" s="11" t="inlineStr">
        <is>
          <t>ID001</t>
        </is>
      </c>
      <c r="O4" s="11" t="inlineStr">
        <is>
          <t>Haute</t>
        </is>
      </c>
      <c r="P4" s="14" t="n">
        <v>12500</v>
      </c>
      <c r="Q4" s="10" t="n">
        <v>13200</v>
      </c>
      <c r="R4" s="14">
        <f>Q4-P4</f>
        <v/>
      </c>
      <c r="S4" s="11">
        <f>IF(OR(I4="",H4=""),"",I4-H4)</f>
        <v/>
      </c>
      <c r="T4" s="12" t="inlineStr">
        <is>
          <t>Livraison béton retardée</t>
        </is>
      </c>
    </row>
    <row r="5">
      <c r="A5" s="3" t="inlineStr">
        <is>
          <t>ID003</t>
        </is>
      </c>
      <c r="B5" s="3" t="inlineStr">
        <is>
          <t>Gros œuvre</t>
        </is>
      </c>
      <c r="C5" s="4" t="inlineStr">
        <is>
          <t>Dalle béton rez-de-chaussée</t>
        </is>
      </c>
      <c r="D5" s="3" t="inlineStr">
        <is>
          <t>Emma Petit</t>
        </is>
      </c>
      <c r="E5" s="3" t="inlineStr">
        <is>
          <t>Bâti Pro SAS</t>
        </is>
      </c>
      <c r="F5" s="3" t="inlineStr">
        <is>
          <t>Marseille</t>
        </is>
      </c>
      <c r="G5" s="5" t="n">
        <v>46082</v>
      </c>
      <c r="H5" s="5" t="n">
        <v>46096</v>
      </c>
      <c r="I5" s="6" t="n">
        <v>46096</v>
      </c>
      <c r="J5" s="3">
        <f>H5-G5+1</f>
        <v/>
      </c>
      <c r="K5" s="3">
        <f>IF(OR(G5="",I5=""),"",I5-G5+1)</f>
        <v/>
      </c>
      <c r="L5" s="7" t="inlineStr">
        <is>
          <t>Terminé</t>
        </is>
      </c>
      <c r="M5" s="8" t="n">
        <v>1</v>
      </c>
      <c r="N5" s="3" t="inlineStr">
        <is>
          <t>ID002</t>
        </is>
      </c>
      <c r="O5" s="3" t="inlineStr">
        <is>
          <t>Moyenne</t>
        </is>
      </c>
      <c r="P5" s="9" t="n">
        <v>8900</v>
      </c>
      <c r="Q5" s="10" t="n">
        <v>8700</v>
      </c>
      <c r="R5" s="9">
        <f>Q5-P5</f>
        <v/>
      </c>
      <c r="S5" s="3">
        <f>IF(OR(I5="",H5=""),"",I5-H5)</f>
        <v/>
      </c>
      <c r="T5" s="4" t="inlineStr">
        <is>
          <t>RAS</t>
        </is>
      </c>
    </row>
    <row r="6">
      <c r="A6" s="11" t="inlineStr">
        <is>
          <t>ID004</t>
        </is>
      </c>
      <c r="B6" s="11" t="inlineStr">
        <is>
          <t>Maçonnerie</t>
        </is>
      </c>
      <c r="C6" s="12" t="inlineStr">
        <is>
          <t>Élévation murs porteurs</t>
        </is>
      </c>
      <c r="D6" s="11" t="inlineStr">
        <is>
          <t>Hugo Martin</t>
        </is>
      </c>
      <c r="E6" s="11" t="inlineStr">
        <is>
          <t>Maçonnerie Générale</t>
        </is>
      </c>
      <c r="F6" s="11" t="inlineStr">
        <is>
          <t>Toulouse</t>
        </is>
      </c>
      <c r="G6" s="13" t="n">
        <v>46097</v>
      </c>
      <c r="H6" s="13" t="n">
        <v>46122</v>
      </c>
      <c r="I6" s="7" t="inlineStr"/>
      <c r="J6" s="11">
        <f>H6-G6+1</f>
        <v/>
      </c>
      <c r="K6" s="11">
        <f>IF(OR(G6="",I6=""),"",I6-G6+1)</f>
        <v/>
      </c>
      <c r="L6" s="7" t="inlineStr">
        <is>
          <t>En cours</t>
        </is>
      </c>
      <c r="M6" s="8" t="n">
        <v>0.7</v>
      </c>
      <c r="N6" s="11" t="inlineStr">
        <is>
          <t>ID003</t>
        </is>
      </c>
      <c r="O6" s="11" t="inlineStr">
        <is>
          <t>Haute</t>
        </is>
      </c>
      <c r="P6" s="14" t="n">
        <v>18500</v>
      </c>
      <c r="Q6" s="10" t="n">
        <v>14200</v>
      </c>
      <c r="R6" s="14">
        <f>Q6-P6</f>
        <v/>
      </c>
      <c r="S6" s="11">
        <f>IF(OR(I6="",H6=""),"",I6-H6)</f>
        <v/>
      </c>
      <c r="T6" s="12" t="inlineStr">
        <is>
          <t>Avancement conforme</t>
        </is>
      </c>
    </row>
    <row r="7">
      <c r="A7" s="3" t="inlineStr">
        <is>
          <t>ID005</t>
        </is>
      </c>
      <c r="B7" s="3" t="inlineStr">
        <is>
          <t>Électricité</t>
        </is>
      </c>
      <c r="C7" s="4" t="inlineStr">
        <is>
          <t>Câblage réseau électrique</t>
        </is>
      </c>
      <c r="D7" s="3" t="inlineStr">
        <is>
          <t>Léa Dubois</t>
        </is>
      </c>
      <c r="E7" s="3" t="inlineStr">
        <is>
          <t>Élec Services</t>
        </is>
      </c>
      <c r="F7" s="3" t="inlineStr">
        <is>
          <t>Bordeaux</t>
        </is>
      </c>
      <c r="G7" s="5" t="n">
        <v>46127</v>
      </c>
      <c r="H7" s="5" t="n">
        <v>46147</v>
      </c>
      <c r="I7" s="7" t="inlineStr"/>
      <c r="J7" s="3">
        <f>H7-G7+1</f>
        <v/>
      </c>
      <c r="K7" s="3">
        <f>IF(OR(G7="",I7=""),"",I7-G7+1)</f>
        <v/>
      </c>
      <c r="L7" s="7" t="inlineStr">
        <is>
          <t>En cours</t>
        </is>
      </c>
      <c r="M7" s="8" t="n">
        <v>0.45</v>
      </c>
      <c r="N7" s="3" t="inlineStr">
        <is>
          <t>ID004</t>
        </is>
      </c>
      <c r="O7" s="3" t="inlineStr">
        <is>
          <t>Moyenne</t>
        </is>
      </c>
      <c r="P7" s="9" t="n">
        <v>9800</v>
      </c>
      <c r="Q7" s="10" t="n">
        <v>4500</v>
      </c>
      <c r="R7" s="9">
        <f>Q7-P7</f>
        <v/>
      </c>
      <c r="S7" s="3">
        <f>IF(OR(I7="",H7=""),"",I7-H7)</f>
        <v/>
      </c>
      <c r="T7" s="4" t="inlineStr">
        <is>
          <t>En cours normal</t>
        </is>
      </c>
    </row>
    <row r="8">
      <c r="A8" s="11" t="inlineStr">
        <is>
          <t>ID006</t>
        </is>
      </c>
      <c r="B8" s="11" t="inlineStr">
        <is>
          <t>Plomberie</t>
        </is>
      </c>
      <c r="C8" s="12" t="inlineStr">
        <is>
          <t>Installation réseau plomberie</t>
        </is>
      </c>
      <c r="D8" s="11" t="inlineStr">
        <is>
          <t>Louis Garnier</t>
        </is>
      </c>
      <c r="E8" s="11" t="inlineStr">
        <is>
          <t>Plomberie Nord</t>
        </is>
      </c>
      <c r="F8" s="11" t="inlineStr">
        <is>
          <t>Lille</t>
        </is>
      </c>
      <c r="G8" s="13" t="n">
        <v>46132</v>
      </c>
      <c r="H8" s="13" t="n">
        <v>46157</v>
      </c>
      <c r="I8" s="7" t="inlineStr"/>
      <c r="J8" s="11">
        <f>H8-G8+1</f>
        <v/>
      </c>
      <c r="K8" s="11">
        <f>IF(OR(G8="",I8=""),"",I8-G8+1)</f>
        <v/>
      </c>
      <c r="L8" s="7" t="inlineStr">
        <is>
          <t>Bloqué</t>
        </is>
      </c>
      <c r="M8" s="8" t="n">
        <v>0.2</v>
      </c>
      <c r="N8" s="11" t="inlineStr">
        <is>
          <t>ID004</t>
        </is>
      </c>
      <c r="O8" s="11" t="inlineStr">
        <is>
          <t>Haute</t>
        </is>
      </c>
      <c r="P8" s="14" t="n">
        <v>7600</v>
      </c>
      <c r="Q8" s="10" t="n">
        <v>2100</v>
      </c>
      <c r="R8" s="14">
        <f>Q8-P8</f>
        <v/>
      </c>
      <c r="S8" s="11">
        <f>IF(OR(I8="",H8=""),"",I8-H8)</f>
        <v/>
      </c>
      <c r="T8" s="12" t="inlineStr">
        <is>
          <t>Attente matériel</t>
        </is>
      </c>
    </row>
    <row r="9">
      <c r="A9" s="3" t="inlineStr">
        <is>
          <t>ID007</t>
        </is>
      </c>
      <c r="B9" s="3" t="inlineStr">
        <is>
          <t>CVC</t>
        </is>
      </c>
      <c r="C9" s="4" t="inlineStr">
        <is>
          <t>Pose système de chauffage</t>
        </is>
      </c>
      <c r="D9" s="3" t="inlineStr">
        <is>
          <t>Chloé Roux</t>
        </is>
      </c>
      <c r="E9" s="3" t="inlineStr">
        <is>
          <t>Climat Confort</t>
        </is>
      </c>
      <c r="F9" s="3" t="inlineStr">
        <is>
          <t>Nantes</t>
        </is>
      </c>
      <c r="G9" s="5" t="n">
        <v>46152</v>
      </c>
      <c r="H9" s="5" t="n">
        <v>46172</v>
      </c>
      <c r="I9" s="7" t="inlineStr"/>
      <c r="J9" s="3">
        <f>H9-G9+1</f>
        <v/>
      </c>
      <c r="K9" s="3">
        <f>IF(OR(G9="",I9=""),"",I9-G9+1)</f>
        <v/>
      </c>
      <c r="L9" s="7" t="inlineStr">
        <is>
          <t>À faire</t>
        </is>
      </c>
      <c r="M9" s="8" t="n">
        <v>0</v>
      </c>
      <c r="N9" s="3" t="inlineStr">
        <is>
          <t>ID006</t>
        </is>
      </c>
      <c r="O9" s="3" t="inlineStr">
        <is>
          <t>Moyenne</t>
        </is>
      </c>
      <c r="P9" s="9" t="n">
        <v>15200</v>
      </c>
      <c r="Q9" s="10" t="n">
        <v>0</v>
      </c>
      <c r="R9" s="9">
        <f>Q9-P9</f>
        <v/>
      </c>
      <c r="S9" s="3">
        <f>IF(OR(I9="",H9=""),"",I9-H9)</f>
        <v/>
      </c>
      <c r="T9" s="4" t="inlineStr">
        <is>
          <t>Non démarré</t>
        </is>
      </c>
    </row>
    <row r="10">
      <c r="A10" s="11" t="inlineStr">
        <is>
          <t>ID008</t>
        </is>
      </c>
      <c r="B10" s="11" t="inlineStr">
        <is>
          <t>Second œuvre</t>
        </is>
      </c>
      <c r="C10" s="12" t="inlineStr">
        <is>
          <t>Cloisonnement intérieur</t>
        </is>
      </c>
      <c r="D10" s="11" t="inlineStr">
        <is>
          <t>Nathan Lefèvre</t>
        </is>
      </c>
      <c r="E10" s="11" t="inlineStr">
        <is>
          <t>Cloisons Est</t>
        </is>
      </c>
      <c r="F10" s="11" t="inlineStr">
        <is>
          <t>Strasbourg</t>
        </is>
      </c>
      <c r="G10" s="13" t="n">
        <v>46174</v>
      </c>
      <c r="H10" s="13" t="n">
        <v>46193</v>
      </c>
      <c r="I10" s="7" t="inlineStr"/>
      <c r="J10" s="11">
        <f>H10-G10+1</f>
        <v/>
      </c>
      <c r="K10" s="11">
        <f>IF(OR(G10="",I10=""),"",I10-G10+1)</f>
        <v/>
      </c>
      <c r="L10" s="7" t="inlineStr">
        <is>
          <t>À faire</t>
        </is>
      </c>
      <c r="M10" s="8" t="n">
        <v>0</v>
      </c>
      <c r="N10" s="11" t="inlineStr">
        <is>
          <t>ID005</t>
        </is>
      </c>
      <c r="O10" s="11" t="inlineStr">
        <is>
          <t>Basse</t>
        </is>
      </c>
      <c r="P10" s="14" t="n">
        <v>6300</v>
      </c>
      <c r="Q10" s="10" t="n">
        <v>0</v>
      </c>
      <c r="R10" s="14">
        <f>Q10-P10</f>
        <v/>
      </c>
      <c r="S10" s="11">
        <f>IF(OR(I10="",H10=""),"",I10-H10)</f>
        <v/>
      </c>
      <c r="T10" s="12" t="inlineStr">
        <is>
          <t>Planifié</t>
        </is>
      </c>
    </row>
    <row r="11">
      <c r="A11" s="3" t="inlineStr">
        <is>
          <t>ID009</t>
        </is>
      </c>
      <c r="B11" s="3" t="inlineStr">
        <is>
          <t>Peinture</t>
        </is>
      </c>
      <c r="C11" s="4" t="inlineStr">
        <is>
          <t>Peinture finitions intérieures</t>
        </is>
      </c>
      <c r="D11" s="3" t="inlineStr">
        <is>
          <t>Manon Blanc</t>
        </is>
      </c>
      <c r="E11" s="3" t="inlineStr">
        <is>
          <t>Déco Peinture</t>
        </is>
      </c>
      <c r="F11" s="3" t="inlineStr">
        <is>
          <t>Nice</t>
        </is>
      </c>
      <c r="G11" s="5" t="n">
        <v>46198</v>
      </c>
      <c r="H11" s="5" t="n">
        <v>46218</v>
      </c>
      <c r="I11" s="7" t="inlineStr"/>
      <c r="J11" s="3">
        <f>H11-G11+1</f>
        <v/>
      </c>
      <c r="K11" s="3">
        <f>IF(OR(G11="",I11=""),"",I11-G11+1)</f>
        <v/>
      </c>
      <c r="L11" s="7" t="inlineStr">
        <is>
          <t>À faire</t>
        </is>
      </c>
      <c r="M11" s="8" t="n">
        <v>0</v>
      </c>
      <c r="N11" s="3" t="inlineStr">
        <is>
          <t>ID008</t>
        </is>
      </c>
      <c r="O11" s="3" t="inlineStr">
        <is>
          <t>Basse</t>
        </is>
      </c>
      <c r="P11" s="9" t="n">
        <v>4200</v>
      </c>
      <c r="Q11" s="10" t="n">
        <v>0</v>
      </c>
      <c r="R11" s="9">
        <f>Q11-P11</f>
        <v/>
      </c>
      <c r="S11" s="3">
        <f>IF(OR(I11="",H11=""),"",I11-H11)</f>
        <v/>
      </c>
      <c r="T11" s="4" t="inlineStr">
        <is>
          <t>En attente</t>
        </is>
      </c>
    </row>
    <row r="12">
      <c r="A12" s="11" t="inlineStr">
        <is>
          <t>ID010</t>
        </is>
      </c>
      <c r="B12" s="11" t="inlineStr">
        <is>
          <t>Réception</t>
        </is>
      </c>
      <c r="C12" s="12" t="inlineStr">
        <is>
          <t>Réception finale des travaux</t>
        </is>
      </c>
      <c r="D12" s="11" t="inlineStr">
        <is>
          <t>Théo Garcia</t>
        </is>
      </c>
      <c r="E12" s="11" t="inlineStr">
        <is>
          <t>Contrôle Bât</t>
        </is>
      </c>
      <c r="F12" s="11" t="inlineStr">
        <is>
          <t>Rennes</t>
        </is>
      </c>
      <c r="G12" s="13" t="n">
        <v>46346</v>
      </c>
      <c r="H12" s="13" t="n">
        <v>46356</v>
      </c>
      <c r="I12" s="7" t="inlineStr"/>
      <c r="J12" s="11">
        <f>H12-G12+1</f>
        <v/>
      </c>
      <c r="K12" s="11">
        <f>IF(OR(G12="",I12=""),"",I12-G12+1)</f>
        <v/>
      </c>
      <c r="L12" s="7" t="inlineStr">
        <is>
          <t>À faire</t>
        </is>
      </c>
      <c r="M12" s="8" t="n">
        <v>0</v>
      </c>
      <c r="N12" s="11" t="inlineStr">
        <is>
          <t>ID009</t>
        </is>
      </c>
      <c r="O12" s="11" t="inlineStr">
        <is>
          <t>Haute</t>
        </is>
      </c>
      <c r="P12" s="14" t="n">
        <v>850</v>
      </c>
      <c r="Q12" s="10" t="n">
        <v>0</v>
      </c>
      <c r="R12" s="14">
        <f>Q12-P12</f>
        <v/>
      </c>
      <c r="S12" s="11">
        <f>IF(OR(I12="",H12=""),"",I12-H12)</f>
        <v/>
      </c>
      <c r="T12" s="12" t="inlineStr">
        <is>
          <t>Réception à programmer</t>
        </is>
      </c>
    </row>
  </sheetData>
  <mergeCells count="1">
    <mergeCell ref="A1:T1"/>
  </mergeCells>
  <conditionalFormatting sqref="S3:S12">
    <cfRule type="expression" priority="1" dxfId="0" stopIfTrue="1">
      <formula>AND(ISNUMBER(S3),S3&gt;0)</formula>
    </cfRule>
  </conditionalFormatting>
  <conditionalFormatting sqref="M3:M12">
    <cfRule type="expression" priority="2" dxfId="1" stopIfTrue="1">
      <formula>M3&gt;=1</formula>
    </cfRule>
  </conditionalFormatting>
  <dataValidations count="6">
    <dataValidation sqref="B3:B12" showErrorMessage="1" showInputMessage="1" allowBlank="1" type="list">
      <formula1>=Référentiel!$A$3:$A$11</formula1>
    </dataValidation>
    <dataValidation sqref="E3:E12" showErrorMessage="1" showInputMessage="1" allowBlank="1" type="list">
      <formula1>=Référentiel!$B$3:$B$12</formula1>
    </dataValidation>
    <dataValidation sqref="D3:D12" showErrorMessage="1" showInputMessage="1" allowBlank="1" type="list">
      <formula1>=Référentiel!$C$3:$C$12</formula1>
    </dataValidation>
    <dataValidation sqref="F3:F12" showErrorMessage="1" showInputMessage="1" allowBlank="1" type="list">
      <formula1>=Référentiel!$D$3:$D$12</formula1>
    </dataValidation>
    <dataValidation sqref="O3:O12" showErrorMessage="1" showInputMessage="1" allowBlank="1" type="list">
      <formula1>=Référentiel!$E$3:$E$5</formula1>
    </dataValidation>
    <dataValidation sqref="L3:L12" showErrorMessage="1" showInputMessage="1" allowBlank="1" type="list">
      <formula1>=Référentiel!$F$3:$F$6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28" customHeight="1">
      <c r="A1" s="15" t="inlineStr">
        <is>
          <t>SYNTHÈSE DU CHANTIER</t>
        </is>
      </c>
    </row>
    <row r="3">
      <c r="A3" s="2" t="inlineStr">
        <is>
          <t>Indicateur</t>
        </is>
      </c>
      <c r="B3" s="2" t="inlineStr">
        <is>
          <t>Valeur</t>
        </is>
      </c>
    </row>
    <row r="4">
      <c r="A4" s="16" t="inlineStr">
        <is>
          <t>Nombre total de tâches</t>
        </is>
      </c>
      <c r="B4" s="17">
        <f>COUNTA(Planning chantier!A3:A100)</f>
        <v/>
      </c>
    </row>
    <row r="5">
      <c r="A5" s="18" t="inlineStr">
        <is>
          <t>Tâches terminées</t>
        </is>
      </c>
      <c r="B5" s="19">
        <f>COUNTIF(Planning chantier!L3:L100,"Terminé")</f>
        <v/>
      </c>
    </row>
    <row r="6">
      <c r="A6" s="16" t="inlineStr">
        <is>
          <t>Tâches en retard</t>
        </is>
      </c>
      <c r="B6" s="17">
        <f>COUNTIF(Planning chantier!S3:S100,"&gt;0")</f>
        <v/>
      </c>
    </row>
    <row r="7">
      <c r="A7" s="18" t="inlineStr">
        <is>
          <t>Avancement moyen</t>
        </is>
      </c>
      <c r="B7" s="20">
        <f>IFERROR(AVERAGE(Planning chantier!M3:M100),0)</f>
        <v/>
      </c>
    </row>
    <row r="8">
      <c r="A8" s="16" t="inlineStr">
        <is>
          <t>Coût prévu total</t>
        </is>
      </c>
      <c r="B8" s="21">
        <f>SUM(Planning chantier!P3:P100)</f>
        <v/>
      </c>
    </row>
    <row r="9">
      <c r="A9" s="18" t="inlineStr">
        <is>
          <t>Coût réel total</t>
        </is>
      </c>
      <c r="B9" s="22">
        <f>SUM(Planning chantier!Q3:Q100)</f>
        <v/>
      </c>
    </row>
    <row r="10">
      <c r="A10" s="16" t="inlineStr">
        <is>
          <t>Écart global</t>
        </is>
      </c>
      <c r="B10" s="21">
        <f>SUM(Planning chantier!R3:R100)</f>
        <v/>
      </c>
    </row>
    <row r="11">
      <c r="A11" s="18" t="inlineStr">
        <is>
          <t>Retard moyen</t>
        </is>
      </c>
      <c r="B11" s="23">
        <f>IFERROR(AVERAGEIF(Planning chantier!S3:S100,"&gt;0",Planning chantier!S3:S100),0)</f>
        <v/>
      </c>
    </row>
    <row r="13">
      <c r="A13" s="24" t="inlineStr">
        <is>
          <t>RÉPARTITION PAR LOT / CORPS D'ÉTAT</t>
        </is>
      </c>
    </row>
    <row r="14">
      <c r="A14" s="25" t="inlineStr">
        <is>
          <t>Lot / Corps d'état</t>
        </is>
      </c>
      <c r="B14" s="25" t="inlineStr">
        <is>
          <t>Nb tâches</t>
        </is>
      </c>
      <c r="C14" s="25" t="inlineStr">
        <is>
          <t>Coût prévu</t>
        </is>
      </c>
      <c r="D14" s="25" t="inlineStr">
        <is>
          <t>Coût réel</t>
        </is>
      </c>
      <c r="E14" s="25" t="inlineStr">
        <is>
          <t>Écart</t>
        </is>
      </c>
      <c r="F14" s="25" t="inlineStr">
        <is>
          <t>Avancement moyen</t>
        </is>
      </c>
    </row>
    <row r="15">
      <c r="A15" s="17" t="inlineStr">
        <is>
          <t>Terrassement</t>
        </is>
      </c>
      <c r="B15" s="17">
        <f>COUNTIF('Planning chantier'!B$3:B$100,A15)</f>
        <v/>
      </c>
      <c r="C15" s="21">
        <f>SUMIF('Planning chantier'!B$3:B$100,A15,'Planning chantier'!P$3:P$100)</f>
        <v/>
      </c>
      <c r="D15" s="21">
        <f>SUMIF('Planning chantier'!B$3:B$100,A15,'Planning chantier'!Q$3:Q$100)</f>
        <v/>
      </c>
      <c r="E15" s="21">
        <f>C15-D15</f>
        <v/>
      </c>
      <c r="F15" s="26">
        <f>IFERROR(AVERAGEIF('Planning chantier'!B$3:B$100,A15,'Planning chantier'!M$3:M$100),0)</f>
        <v/>
      </c>
    </row>
    <row r="16">
      <c r="A16" s="19" t="inlineStr">
        <is>
          <t>Gros œuvre</t>
        </is>
      </c>
      <c r="B16" s="19">
        <f>COUNTIF('Planning chantier'!B$3:B$100,A16)</f>
        <v/>
      </c>
      <c r="C16" s="22">
        <f>SUMIF('Planning chantier'!B$3:B$100,A16,'Planning chantier'!P$3:P$100)</f>
        <v/>
      </c>
      <c r="D16" s="22">
        <f>SUMIF('Planning chantier'!B$3:B$100,A16,'Planning chantier'!Q$3:Q$100)</f>
        <v/>
      </c>
      <c r="E16" s="22">
        <f>C16-D16</f>
        <v/>
      </c>
      <c r="F16" s="20">
        <f>IFERROR(AVERAGEIF('Planning chantier'!B$3:B$100,A16,'Planning chantier'!M$3:M$100),0)</f>
        <v/>
      </c>
    </row>
    <row r="17">
      <c r="A17" s="17" t="inlineStr">
        <is>
          <t>Maçonnerie</t>
        </is>
      </c>
      <c r="B17" s="17">
        <f>COUNTIF('Planning chantier'!B$3:B$100,A17)</f>
        <v/>
      </c>
      <c r="C17" s="21">
        <f>SUMIF('Planning chantier'!B$3:B$100,A17,'Planning chantier'!P$3:P$100)</f>
        <v/>
      </c>
      <c r="D17" s="21">
        <f>SUMIF('Planning chantier'!B$3:B$100,A17,'Planning chantier'!Q$3:Q$100)</f>
        <v/>
      </c>
      <c r="E17" s="21">
        <f>C17-D17</f>
        <v/>
      </c>
      <c r="F17" s="26">
        <f>IFERROR(AVERAGEIF('Planning chantier'!B$3:B$100,A17,'Planning chantier'!M$3:M$100),0)</f>
        <v/>
      </c>
    </row>
    <row r="18">
      <c r="A18" s="19" t="inlineStr">
        <is>
          <t>Électricité</t>
        </is>
      </c>
      <c r="B18" s="19">
        <f>COUNTIF('Planning chantier'!B$3:B$100,A18)</f>
        <v/>
      </c>
      <c r="C18" s="22">
        <f>SUMIF('Planning chantier'!B$3:B$100,A18,'Planning chantier'!P$3:P$100)</f>
        <v/>
      </c>
      <c r="D18" s="22">
        <f>SUMIF('Planning chantier'!B$3:B$100,A18,'Planning chantier'!Q$3:Q$100)</f>
        <v/>
      </c>
      <c r="E18" s="22">
        <f>C18-D18</f>
        <v/>
      </c>
      <c r="F18" s="20">
        <f>IFERROR(AVERAGEIF('Planning chantier'!B$3:B$100,A18,'Planning chantier'!M$3:M$100),0)</f>
        <v/>
      </c>
    </row>
    <row r="19">
      <c r="A19" s="17" t="inlineStr">
        <is>
          <t>Plomberie</t>
        </is>
      </c>
      <c r="B19" s="17">
        <f>COUNTIF('Planning chantier'!B$3:B$100,A19)</f>
        <v/>
      </c>
      <c r="C19" s="21">
        <f>SUMIF('Planning chantier'!B$3:B$100,A19,'Planning chantier'!P$3:P$100)</f>
        <v/>
      </c>
      <c r="D19" s="21">
        <f>SUMIF('Planning chantier'!B$3:B$100,A19,'Planning chantier'!Q$3:Q$100)</f>
        <v/>
      </c>
      <c r="E19" s="21">
        <f>C19-D19</f>
        <v/>
      </c>
      <c r="F19" s="26">
        <f>IFERROR(AVERAGEIF('Planning chantier'!B$3:B$100,A19,'Planning chantier'!M$3:M$100),0)</f>
        <v/>
      </c>
    </row>
    <row r="20">
      <c r="A20" s="19" t="inlineStr">
        <is>
          <t>CVC</t>
        </is>
      </c>
      <c r="B20" s="19">
        <f>COUNTIF('Planning chantier'!B$3:B$100,A20)</f>
        <v/>
      </c>
      <c r="C20" s="22">
        <f>SUMIF('Planning chantier'!B$3:B$100,A20,'Planning chantier'!P$3:P$100)</f>
        <v/>
      </c>
      <c r="D20" s="22">
        <f>SUMIF('Planning chantier'!B$3:B$100,A20,'Planning chantier'!Q$3:Q$100)</f>
        <v/>
      </c>
      <c r="E20" s="22">
        <f>C20-D20</f>
        <v/>
      </c>
      <c r="F20" s="20">
        <f>IFERROR(AVERAGEIF('Planning chantier'!B$3:B$100,A20,'Planning chantier'!M$3:M$100),0)</f>
        <v/>
      </c>
    </row>
    <row r="21">
      <c r="A21" s="17" t="inlineStr">
        <is>
          <t>Second œuvre</t>
        </is>
      </c>
      <c r="B21" s="17">
        <f>COUNTIF('Planning chantier'!B$3:B$100,A21)</f>
        <v/>
      </c>
      <c r="C21" s="21">
        <f>SUMIF('Planning chantier'!B$3:B$100,A21,'Planning chantier'!P$3:P$100)</f>
        <v/>
      </c>
      <c r="D21" s="21">
        <f>SUMIF('Planning chantier'!B$3:B$100,A21,'Planning chantier'!Q$3:Q$100)</f>
        <v/>
      </c>
      <c r="E21" s="21">
        <f>C21-D21</f>
        <v/>
      </c>
      <c r="F21" s="26">
        <f>IFERROR(AVERAGEIF('Planning chantier'!B$3:B$100,A21,'Planning chantier'!M$3:M$100),0)</f>
        <v/>
      </c>
    </row>
    <row r="22">
      <c r="A22" s="19" t="inlineStr">
        <is>
          <t>Peinture</t>
        </is>
      </c>
      <c r="B22" s="19">
        <f>COUNTIF('Planning chantier'!B$3:B$100,A22)</f>
        <v/>
      </c>
      <c r="C22" s="22">
        <f>SUMIF('Planning chantier'!B$3:B$100,A22,'Planning chantier'!P$3:P$100)</f>
        <v/>
      </c>
      <c r="D22" s="22">
        <f>SUMIF('Planning chantier'!B$3:B$100,A22,'Planning chantier'!Q$3:Q$100)</f>
        <v/>
      </c>
      <c r="E22" s="22">
        <f>C22-D22</f>
        <v/>
      </c>
      <c r="F22" s="20">
        <f>IFERROR(AVERAGEIF('Planning chantier'!B$3:B$100,A22,'Planning chantier'!M$3:M$100),0)</f>
        <v/>
      </c>
    </row>
    <row r="23">
      <c r="A23" s="17" t="inlineStr">
        <is>
          <t>Réception</t>
        </is>
      </c>
      <c r="B23" s="17">
        <f>COUNTIF('Planning chantier'!B$3:B$100,A23)</f>
        <v/>
      </c>
      <c r="C23" s="21">
        <f>SUMIF('Planning chantier'!B$3:B$100,A23,'Planning chantier'!P$3:P$100)</f>
        <v/>
      </c>
      <c r="D23" s="21">
        <f>SUMIF('Planning chantier'!B$3:B$100,A23,'Planning chantier'!Q$3:Q$100)</f>
        <v/>
      </c>
      <c r="E23" s="21">
        <f>C23-D23</f>
        <v/>
      </c>
      <c r="F23" s="26">
        <f>IFERROR(AVERAGEIF('Planning chantier'!B$3:B$100,A23,'Planning chantier'!M$3:M$100),0)</f>
        <v/>
      </c>
    </row>
    <row r="24">
      <c r="A24" s="27" t="inlineStr">
        <is>
          <t>TOTAL</t>
        </is>
      </c>
      <c r="B24" s="27">
        <f>SUM(B15:B23)</f>
        <v/>
      </c>
      <c r="C24" s="28">
        <f>SUM(C15:C23)</f>
        <v/>
      </c>
      <c r="D24" s="28">
        <f>SUM(D15:D23)</f>
        <v/>
      </c>
      <c r="E24" s="28">
        <f>SUM(E15:E23)</f>
        <v/>
      </c>
      <c r="F24" s="29">
        <f>IFERROR(AVERAGE(F15:F23),0)</f>
        <v/>
      </c>
    </row>
    <row r="26">
      <c r="A26" s="24" t="inlineStr">
        <is>
          <t>RÉPARTITION PAR STATUT</t>
        </is>
      </c>
    </row>
    <row r="27">
      <c r="A27" s="30" t="inlineStr">
        <is>
          <t>Statut</t>
        </is>
      </c>
      <c r="B27" s="30" t="inlineStr">
        <is>
          <t>Nombre de tâches</t>
        </is>
      </c>
    </row>
    <row r="28">
      <c r="A28" s="17" t="inlineStr">
        <is>
          <t>À faire</t>
        </is>
      </c>
      <c r="B28" s="17">
        <f>COUNTIF('Planning chantier'!L$3:L$100,A28)</f>
        <v/>
      </c>
    </row>
    <row r="29">
      <c r="A29" s="19" t="inlineStr">
        <is>
          <t>En cours</t>
        </is>
      </c>
      <c r="B29" s="19">
        <f>COUNTIF('Planning chantier'!L$3:L$100,A29)</f>
        <v/>
      </c>
    </row>
    <row r="30">
      <c r="A30" s="17" t="inlineStr">
        <is>
          <t>Bloqué</t>
        </is>
      </c>
      <c r="B30" s="17">
        <f>COUNTIF('Planning chantier'!L$3:L$100,A30)</f>
        <v/>
      </c>
    </row>
    <row r="31">
      <c r="A31" s="19" t="inlineStr">
        <is>
          <t>Terminé</t>
        </is>
      </c>
      <c r="B31" s="19">
        <f>COUNTIF('Planning chantier'!L$3:L$100,A31)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8" customWidth="1" min="3" max="3"/>
    <col width="14" customWidth="1" min="4" max="4"/>
    <col width="12" customWidth="1" min="5" max="5"/>
    <col width="12" customWidth="1" min="6" max="6"/>
  </cols>
  <sheetData>
    <row r="1" ht="28" customHeight="1">
      <c r="A1" s="15" t="inlineStr">
        <is>
          <t>RÉFÉRENTIEL - LISTES DE VALEURS</t>
        </is>
      </c>
    </row>
    <row r="2">
      <c r="A2" s="2" t="inlineStr">
        <is>
          <t>Lot / Corps d'état</t>
        </is>
      </c>
      <c r="B2" s="2" t="inlineStr">
        <is>
          <t>Entreprise</t>
        </is>
      </c>
      <c r="C2" s="2" t="inlineStr">
        <is>
          <t>Responsable</t>
        </is>
      </c>
      <c r="D2" s="2" t="inlineStr">
        <is>
          <t>Ville</t>
        </is>
      </c>
      <c r="E2" s="2" t="inlineStr">
        <is>
          <t>Priorité</t>
        </is>
      </c>
      <c r="F2" s="2" t="inlineStr">
        <is>
          <t>Statut</t>
        </is>
      </c>
    </row>
    <row r="3">
      <c r="A3" s="17" t="inlineStr">
        <is>
          <t>Terrassement</t>
        </is>
      </c>
      <c r="B3" s="17" t="inlineStr">
        <is>
          <t>ETP Sols SARL</t>
        </is>
      </c>
      <c r="C3" s="17" t="inlineStr">
        <is>
          <t>Camille Morel</t>
        </is>
      </c>
      <c r="D3" s="17" t="inlineStr">
        <is>
          <t>Paris</t>
        </is>
      </c>
      <c r="E3" s="17" t="inlineStr">
        <is>
          <t>Haute</t>
        </is>
      </c>
      <c r="F3" s="17" t="inlineStr">
        <is>
          <t>À faire</t>
        </is>
      </c>
    </row>
    <row r="4">
      <c r="A4" s="19" t="inlineStr">
        <is>
          <t>Gros œuvre</t>
        </is>
      </c>
      <c r="B4" s="19" t="inlineStr">
        <is>
          <t>Bâti Pro SAS</t>
        </is>
      </c>
      <c r="C4" s="19" t="inlineStr">
        <is>
          <t>Lucas Bernard</t>
        </is>
      </c>
      <c r="D4" s="19" t="inlineStr">
        <is>
          <t>Lyon</t>
        </is>
      </c>
      <c r="E4" s="19" t="inlineStr">
        <is>
          <t>Moyenne</t>
        </is>
      </c>
      <c r="F4" s="19" t="inlineStr">
        <is>
          <t>En cours</t>
        </is>
      </c>
    </row>
    <row r="5">
      <c r="A5" s="17" t="inlineStr">
        <is>
          <t>Maçonnerie</t>
        </is>
      </c>
      <c r="B5" s="17" t="inlineStr">
        <is>
          <t>Maçonnerie Générale</t>
        </is>
      </c>
      <c r="C5" s="17" t="inlineStr">
        <is>
          <t>Emma Petit</t>
        </is>
      </c>
      <c r="D5" s="17" t="inlineStr">
        <is>
          <t>Marseille</t>
        </is>
      </c>
      <c r="E5" s="17" t="inlineStr">
        <is>
          <t>Basse</t>
        </is>
      </c>
      <c r="F5" s="17" t="inlineStr">
        <is>
          <t>Bloqué</t>
        </is>
      </c>
    </row>
    <row r="6">
      <c r="A6" s="19" t="inlineStr">
        <is>
          <t>Électricité</t>
        </is>
      </c>
      <c r="B6" s="19" t="inlineStr">
        <is>
          <t>Élec Services</t>
        </is>
      </c>
      <c r="C6" s="19" t="inlineStr">
        <is>
          <t>Hugo Martin</t>
        </is>
      </c>
      <c r="D6" s="19" t="inlineStr">
        <is>
          <t>Toulouse</t>
        </is>
      </c>
      <c r="E6" s="19" t="inlineStr"/>
      <c r="F6" s="19" t="inlineStr">
        <is>
          <t>Terminé</t>
        </is>
      </c>
    </row>
    <row r="7">
      <c r="A7" s="17" t="inlineStr">
        <is>
          <t>Plomberie</t>
        </is>
      </c>
      <c r="B7" s="17" t="inlineStr">
        <is>
          <t>Plomberie Nord</t>
        </is>
      </c>
      <c r="C7" s="17" t="inlineStr">
        <is>
          <t>Léa Dubois</t>
        </is>
      </c>
      <c r="D7" s="17" t="inlineStr">
        <is>
          <t>Bordeaux</t>
        </is>
      </c>
      <c r="E7" s="17" t="inlineStr"/>
      <c r="F7" s="17" t="inlineStr"/>
    </row>
    <row r="8">
      <c r="A8" s="19" t="inlineStr">
        <is>
          <t>CVC</t>
        </is>
      </c>
      <c r="B8" s="19" t="inlineStr">
        <is>
          <t>Climat Confort</t>
        </is>
      </c>
      <c r="C8" s="19" t="inlineStr">
        <is>
          <t>Louis Garnier</t>
        </is>
      </c>
      <c r="D8" s="19" t="inlineStr">
        <is>
          <t>Lille</t>
        </is>
      </c>
      <c r="E8" s="19" t="inlineStr"/>
      <c r="F8" s="19" t="inlineStr"/>
    </row>
    <row r="9">
      <c r="A9" s="17" t="inlineStr">
        <is>
          <t>Second œuvre</t>
        </is>
      </c>
      <c r="B9" s="17" t="inlineStr">
        <is>
          <t>Cloisons Est</t>
        </is>
      </c>
      <c r="C9" s="17" t="inlineStr">
        <is>
          <t>Chloé Roux</t>
        </is>
      </c>
      <c r="D9" s="17" t="inlineStr">
        <is>
          <t>Nantes</t>
        </is>
      </c>
      <c r="E9" s="17" t="inlineStr"/>
      <c r="F9" s="17" t="inlineStr"/>
    </row>
    <row r="10">
      <c r="A10" s="19" t="inlineStr">
        <is>
          <t>Peinture</t>
        </is>
      </c>
      <c r="B10" s="19" t="inlineStr">
        <is>
          <t>Déco Peinture</t>
        </is>
      </c>
      <c r="C10" s="19" t="inlineStr">
        <is>
          <t>Nathan Lefèvre</t>
        </is>
      </c>
      <c r="D10" s="19" t="inlineStr">
        <is>
          <t>Strasbourg</t>
        </is>
      </c>
      <c r="E10" s="19" t="inlineStr"/>
      <c r="F10" s="19" t="inlineStr"/>
    </row>
    <row r="11">
      <c r="A11" s="17" t="inlineStr">
        <is>
          <t>Réception</t>
        </is>
      </c>
      <c r="B11" s="17" t="inlineStr">
        <is>
          <t>Contrôle Bât</t>
        </is>
      </c>
      <c r="C11" s="17" t="inlineStr">
        <is>
          <t>Manon Blanc</t>
        </is>
      </c>
      <c r="D11" s="17" t="inlineStr">
        <is>
          <t>Nice</t>
        </is>
      </c>
      <c r="E11" s="17" t="inlineStr"/>
      <c r="F11" s="17" t="inlineStr"/>
    </row>
    <row r="12">
      <c r="A12" s="19" t="inlineStr"/>
      <c r="B12" s="19" t="inlineStr">
        <is>
          <t>Sécurité Chantier</t>
        </is>
      </c>
      <c r="C12" s="19" t="inlineStr">
        <is>
          <t>Théo Garcia</t>
        </is>
      </c>
      <c r="D12" s="19" t="inlineStr">
        <is>
          <t>Rennes</t>
        </is>
      </c>
      <c r="E12" s="19" t="inlineStr"/>
      <c r="F12" s="19" t="inlineStr"/>
    </row>
    <row r="15">
      <c r="A15" s="24" t="inlineStr">
        <is>
          <t>EXEMPLE DE RECHERCHE (VLOOKUP)</t>
        </is>
      </c>
    </row>
    <row r="16">
      <c r="A16" s="31" t="inlineStr">
        <is>
          <t>Entreprise saisie</t>
        </is>
      </c>
      <c r="B16" s="32" t="inlineStr">
        <is>
          <t>Bâti Pro SAS</t>
        </is>
      </c>
    </row>
    <row r="17">
      <c r="A17" s="33" t="inlineStr">
        <is>
          <t>Responsable trouvé (démo)</t>
        </is>
      </c>
      <c r="B17" s="34">
        <f>IFERROR(VLOOKUP(B16,'Planning chantier'!E$3:D$100,1,FALSE),"Non trouvé")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32" customWidth="1" min="1" max="1"/>
    <col width="90" customWidth="1" min="2" max="2"/>
  </cols>
  <sheetData>
    <row r="1" ht="28" customHeight="1">
      <c r="A1" s="15" t="inlineStr">
        <is>
          <t>MODE D'EMPLOI DU CLASSEUR</t>
        </is>
      </c>
    </row>
    <row r="3" ht="48" customHeight="1">
      <c r="A3" s="35" t="inlineStr">
        <is>
          <t>Feuille « Planning chantier »</t>
        </is>
      </c>
      <c r="B3" s="36" t="inlineStr">
        <is>
          <t>Contient la liste complète des tâches du chantier avec responsable, entreprise, ville, dates, coûts et avancement. Les colonnes « Durée prévue », « Durée réelle », « Écart coût » et « Retard » se calculent automatiquement.</t>
        </is>
      </c>
    </row>
    <row r="4" ht="48" customHeight="1">
      <c r="A4" s="35" t="inlineStr">
        <is>
          <t>Saisie des dates</t>
        </is>
      </c>
      <c r="B4" s="36" t="inlineStr">
        <is>
          <t>Saisissez la « Date début » et la « Date fin prévue » dès la planification de la tâche. Renseignez la « Date fin réelle » uniquement lorsque la tâche est terminée : les formules de retard ne fonctionnent correctement que si les dates prévues sont renseignées en premier.</t>
        </is>
      </c>
    </row>
    <row r="5" ht="48" customHeight="1">
      <c r="A5" s="35" t="inlineStr">
        <is>
          <t>Saisie du statut et de l'avancement</t>
        </is>
      </c>
      <c r="B5" s="36" t="inlineStr">
        <is>
          <t>Le statut (À faire / En cours / Bloqué / Terminé) et l'avancement en % sont saisis manuellement dans les cellules jaune pâle. Mettez à jour l'avancement régulièrement pour un suivi fiable.</t>
        </is>
      </c>
    </row>
    <row r="6" ht="48" customHeight="1">
      <c r="A6" s="35" t="inlineStr">
        <is>
          <t>Signification des couleurs</t>
        </is>
      </c>
      <c r="B6" s="36" t="inlineStr">
        <is>
          <t>Fond jaune pâle (#FFFBEB) = cellule à saisir. Texte rouge = tâche en retard (retard &gt; 0 jour). Texte vert = tâche avec un avancement de 100 %. Fond corail = ligne de total.</t>
        </is>
      </c>
    </row>
    <row r="7" ht="48" customHeight="1">
      <c r="A7" s="35" t="inlineStr">
        <is>
          <t>Règles de mise à jour</t>
        </is>
      </c>
      <c r="B7" s="36" t="inlineStr">
        <is>
          <t>Mettez à jour le planning chaque semaine : dates réelles, coûts réels et avancement. Les indicateurs de la feuille « Synthèse » et les graphiques se recalculent automatiquement.</t>
        </is>
      </c>
    </row>
    <row r="8" ht="48" customHeight="1">
      <c r="A8" s="35" t="inlineStr">
        <is>
          <t>Feuille « Synthèse »</t>
        </is>
      </c>
      <c r="B8" s="36" t="inlineStr">
        <is>
          <t>Regroupe les indicateurs clés du chantier (nombre de tâches, retards, coûts, avancement moyen) ainsi qu'une répartition des coûts et de l'avancement par lot, avec graphiques associés.</t>
        </is>
      </c>
    </row>
    <row r="9" ht="48" customHeight="1">
      <c r="A9" s="35" t="inlineStr">
        <is>
          <t>Feuille « Référentiel »</t>
        </is>
      </c>
      <c r="B9" s="36" t="inlineStr">
        <is>
          <t>Contient les listes utilisées pour les menus déroulants (lot, entreprise, responsable, ville, priorité, statut) dans la feuille « Planning chantier ». Modifiez ces listes si de nouveaux intervenants rejoignent le chantier.</t>
        </is>
      </c>
    </row>
    <row r="10" ht="48" customHeight="1">
      <c r="A10" s="35" t="inlineStr">
        <is>
          <t>Rappel important</t>
        </is>
      </c>
      <c r="B10" s="36" t="inlineStr">
        <is>
          <t>Les dates prévues (« Date fin prévue ») doivent impérativement être renseignées avant tout calcul de retard. Sans cette date, la formule de retard renvoie une cellule vide.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2026-07-06T13:01:09Z</dcterms:created>
  <dcterms:modified xmlns:dcterms="http://purl.org/dc/terms/" xmlns:xsi="http://www.w3.org/2001/XMLSchema-instance" xsi:type="dcterms:W3CDTF">2026-07-06T13:01:09Z</dcterms:modified>
</cp:coreProperties>
</file>