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Consignes" sheetId="3" state="visible" r:id="rId3"/>
  </sheets>
  <definedNames>
    <definedName name="_xlnm._FilterDatabase" localSheetId="0" hidden="1">'Planning'!$A$1:$Q$11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 h:mm:ss"/>
    <numFmt numFmtId="165" formatCode="DD/MM/YYYY"/>
    <numFmt numFmtId="166" formatCode="HH:MM"/>
    <numFmt numFmtId="167" formatCode="0.0"/>
    <numFmt numFmtId="168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</font>
  </fonts>
  <fills count="8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1EDFB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1" fillId="7" borderId="0" pivotButton="0" quotePrefix="0" xfId="0"/>
    <xf numFmtId="0" fontId="0" fillId="0" borderId="1" applyAlignment="1" pivotButton="0" quotePrefix="0" xfId="0">
      <alignment horizontal="left" vertical="center" wrapText="1"/>
    </xf>
    <xf numFmtId="1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8" fontId="0" fillId="0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" fontId="0" fillId="5" borderId="1" applyAlignment="1" pivotButton="0" quotePrefix="0" xfId="0">
      <alignment horizontal="center" vertical="center" wrapText="1"/>
    </xf>
    <xf numFmtId="168" fontId="0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168" fontId="3" fillId="6" borderId="1" applyAlignment="1" pivotButton="0" quotePrefix="0" xfId="0">
      <alignment horizontal="center" vertical="center" wrapText="1"/>
    </xf>
    <xf numFmtId="167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</dxf>
    <dxf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d'activités par matière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bord'!E3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'Tableau de bord'!$D$4:$D$10</f>
            </numRef>
          </cat>
          <val>
            <numRef>
              <f>'Tableau de bord'!$E$4:$E$10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Matière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Activités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bord'!$D$15:$D$18</f>
            </numRef>
          </cat>
          <val>
            <numRef>
              <f>'Tableau de bord'!$E$15:$E$18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Durée planifiée par semaine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bord'!E20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'Tableau de bord'!$D$21:$D$26</f>
            </numRef>
          </cat>
          <val>
            <numRef>
              <f>'Tableau de bord'!$E$21:$E$26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13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30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14</col>
      <colOff>0</colOff>
      <row>13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12" customWidth="1" min="3" max="3"/>
    <col width="9" customWidth="1" min="4" max="4"/>
    <col width="11" customWidth="1" min="5" max="5"/>
    <col width="11" customWidth="1" min="6" max="6"/>
    <col width="9" customWidth="1" min="7" max="7"/>
    <col width="18" customWidth="1" min="8" max="8"/>
    <col width="11" customWidth="1" min="9" max="9"/>
    <col width="34" customWidth="1" min="10" max="10"/>
    <col width="18" customWidth="1" min="11" max="11"/>
    <col width="14" customWidth="1" min="12" max="12"/>
    <col width="10" customWidth="1" min="13" max="13"/>
    <col width="11" customWidth="1" min="14" max="14"/>
    <col width="12" customWidth="1" min="15" max="15"/>
    <col width="12" customWidth="1" min="16" max="16"/>
    <col width="30" customWidth="1" min="17" max="17"/>
  </cols>
  <sheetData>
    <row r="1" ht="28" customHeight="1">
      <c r="A1" s="1" t="inlineStr">
        <is>
          <t>ID</t>
        </is>
      </c>
      <c r="B1" s="1" t="inlineStr">
        <is>
          <t>Date</t>
        </is>
      </c>
      <c r="C1" s="1" t="inlineStr">
        <is>
          <t>Jour</t>
        </is>
      </c>
      <c r="D1" s="1" t="inlineStr">
        <is>
          <t>Semaine</t>
        </is>
      </c>
      <c r="E1" s="1" t="inlineStr">
        <is>
          <t>Heure de début</t>
        </is>
      </c>
      <c r="F1" s="1" t="inlineStr">
        <is>
          <t>Heure de fin</t>
        </is>
      </c>
      <c r="G1" s="1" t="inlineStr">
        <is>
          <t>Durée (h)</t>
        </is>
      </c>
      <c r="H1" s="1" t="inlineStr">
        <is>
          <t>Matière</t>
        </is>
      </c>
      <c r="I1" s="1" t="inlineStr">
        <is>
          <t>Type</t>
        </is>
      </c>
      <c r="J1" s="1" t="inlineStr">
        <is>
          <t>Titre / objectif</t>
        </is>
      </c>
      <c r="K1" s="1" t="inlineStr">
        <is>
          <t>Enseignant</t>
        </is>
      </c>
      <c r="L1" s="1" t="inlineStr">
        <is>
          <t>Salle / lien</t>
        </is>
      </c>
      <c r="M1" s="1" t="inlineStr">
        <is>
          <t>Priorité</t>
        </is>
      </c>
      <c r="N1" s="1" t="inlineStr">
        <is>
          <t>Statut</t>
        </is>
      </c>
      <c r="O1" s="1" t="inlineStr">
        <is>
          <t>Échéance</t>
        </is>
      </c>
      <c r="P1" s="1" t="inlineStr">
        <is>
          <t>Jours restants</t>
        </is>
      </c>
      <c r="Q1" s="1" t="inlineStr">
        <is>
          <t>Notes</t>
        </is>
      </c>
    </row>
    <row r="2">
      <c r="A2" s="2" t="n">
        <v>1</v>
      </c>
      <c r="B2" s="3" t="n">
        <v>46268</v>
      </c>
      <c r="C2" s="2">
        <f>TEXT(B2,"dddd")</f>
        <v/>
      </c>
      <c r="D2" s="2">
        <f>WEEKNUM(B2,2)</f>
        <v/>
      </c>
      <c r="E2" s="4" t="n">
        <v>0.3333333333333333</v>
      </c>
      <c r="F2" s="4" t="n">
        <v>0.375</v>
      </c>
      <c r="G2" s="5">
        <f>IFERROR((F2-E2)*24,0)</f>
        <v/>
      </c>
      <c r="H2" s="6" t="inlineStr">
        <is>
          <t>Mathématiques</t>
        </is>
      </c>
      <c r="I2" s="6" t="inlineStr">
        <is>
          <t>Devoir</t>
        </is>
      </c>
      <c r="J2" s="7" t="inlineStr">
        <is>
          <t>Devoir de fonctions</t>
        </is>
      </c>
      <c r="K2" s="6" t="inlineStr">
        <is>
          <t>Camille Martin</t>
        </is>
      </c>
      <c r="L2" s="6" t="inlineStr">
        <is>
          <t>Salle 12</t>
        </is>
      </c>
      <c r="M2" s="6" t="inlineStr">
        <is>
          <t>Haute</t>
        </is>
      </c>
      <c r="N2" s="6" t="inlineStr">
        <is>
          <t>Terminé</t>
        </is>
      </c>
      <c r="O2" s="3" t="n">
        <v>46270</v>
      </c>
      <c r="P2" s="2">
        <f>IF(O2="","",O2-TODAY())</f>
        <v/>
      </c>
      <c r="Q2" s="7" t="inlineStr">
        <is>
          <t>Refaire les exercices 4 et 5</t>
        </is>
      </c>
    </row>
    <row r="3">
      <c r="A3" s="8" t="n">
        <v>2</v>
      </c>
      <c r="B3" s="3" t="n">
        <v>46269</v>
      </c>
      <c r="C3" s="8">
        <f>TEXT(B3,"dddd")</f>
        <v/>
      </c>
      <c r="D3" s="8">
        <f>WEEKNUM(B3,2)</f>
        <v/>
      </c>
      <c r="E3" s="4" t="n">
        <v>0.4166666666666667</v>
      </c>
      <c r="F3" s="4" t="n">
        <v>0.4791666666666667</v>
      </c>
      <c r="G3" s="9">
        <f>IFERROR((F3-E3)*24,0)</f>
        <v/>
      </c>
      <c r="H3" s="6" t="inlineStr">
        <is>
          <t>Français</t>
        </is>
      </c>
      <c r="I3" s="6" t="inlineStr">
        <is>
          <t>Devoir</t>
        </is>
      </c>
      <c r="J3" s="7" t="inlineStr">
        <is>
          <t>Lecture analytique</t>
        </is>
      </c>
      <c r="K3" s="6" t="inlineStr">
        <is>
          <t>Lucas Bernard</t>
        </is>
      </c>
      <c r="L3" s="6" t="inlineStr">
        <is>
          <t>Salle 8</t>
        </is>
      </c>
      <c r="M3" s="6" t="inlineStr">
        <is>
          <t>Moyenne</t>
        </is>
      </c>
      <c r="N3" s="6" t="inlineStr">
        <is>
          <t>Terminé</t>
        </is>
      </c>
      <c r="O3" s="3" t="n">
        <v>46271</v>
      </c>
      <c r="P3" s="8">
        <f>IF(O3="","",O3-TODAY())</f>
        <v/>
      </c>
      <c r="Q3" s="7" t="inlineStr">
        <is>
          <t>Extrait du chapitre 3</t>
        </is>
      </c>
    </row>
    <row r="4">
      <c r="A4" s="2" t="n">
        <v>3</v>
      </c>
      <c r="B4" s="3" t="n">
        <v>46273</v>
      </c>
      <c r="C4" s="2">
        <f>TEXT(B4,"dddd")</f>
        <v/>
      </c>
      <c r="D4" s="2">
        <f>WEEKNUM(B4,2)</f>
        <v/>
      </c>
      <c r="E4" s="4" t="n">
        <v>0.5833333333333334</v>
      </c>
      <c r="F4" s="4" t="n">
        <v>0.625</v>
      </c>
      <c r="G4" s="5">
        <f>IFERROR((F4-E4)*24,0)</f>
        <v/>
      </c>
      <c r="H4" s="6" t="inlineStr">
        <is>
          <t>Histoire-Géographie</t>
        </is>
      </c>
      <c r="I4" s="6" t="inlineStr">
        <is>
          <t>Contrôle</t>
        </is>
      </c>
      <c r="J4" s="7" t="inlineStr">
        <is>
          <t>Contrôle sur la Première Guerre mondiale</t>
        </is>
      </c>
      <c r="K4" s="6" t="inlineStr">
        <is>
          <t>Emma Petit</t>
        </is>
      </c>
      <c r="L4" s="6" t="inlineStr">
        <is>
          <t>Salle 5</t>
        </is>
      </c>
      <c r="M4" s="6" t="inlineStr">
        <is>
          <t>Haute</t>
        </is>
      </c>
      <c r="N4" s="6" t="inlineStr">
        <is>
          <t>Terminé</t>
        </is>
      </c>
      <c r="O4" s="3" t="n">
        <v>46273</v>
      </c>
      <c r="P4" s="2">
        <f>IF(O4="","",O4-TODAY())</f>
        <v/>
      </c>
      <c r="Q4" s="7" t="inlineStr">
        <is>
          <t>Réviser les fiches 1 à 3</t>
        </is>
      </c>
    </row>
    <row r="5">
      <c r="A5" s="8" t="n">
        <v>4</v>
      </c>
      <c r="B5" s="3" t="n">
        <v>46275</v>
      </c>
      <c r="C5" s="8">
        <f>TEXT(B5,"dddd")</f>
        <v/>
      </c>
      <c r="D5" s="8">
        <f>WEEKNUM(B5,2)</f>
        <v/>
      </c>
      <c r="E5" s="4" t="n">
        <v>0.375</v>
      </c>
      <c r="F5" s="4" t="n">
        <v>0.4166666666666667</v>
      </c>
      <c r="G5" s="9">
        <f>IFERROR((F5-E5)*24,0)</f>
        <v/>
      </c>
      <c r="H5" s="6" t="inlineStr">
        <is>
          <t>Anglais</t>
        </is>
      </c>
      <c r="I5" s="6" t="inlineStr">
        <is>
          <t>Révision</t>
        </is>
      </c>
      <c r="J5" s="7" t="inlineStr">
        <is>
          <t>Révision vocabulaire unité 2</t>
        </is>
      </c>
      <c r="K5" s="6" t="inlineStr">
        <is>
          <t>Hugo Moreau</t>
        </is>
      </c>
      <c r="L5" s="6" t="inlineStr">
        <is>
          <t>Salle 3</t>
        </is>
      </c>
      <c r="M5" s="6" t="inlineStr">
        <is>
          <t>Moyenne</t>
        </is>
      </c>
      <c r="N5" s="6" t="inlineStr">
        <is>
          <t>Terminé</t>
        </is>
      </c>
      <c r="O5" s="3" t="n">
        <v>46277</v>
      </c>
      <c r="P5" s="8">
        <f>IF(O5="","",O5-TODAY())</f>
        <v/>
      </c>
      <c r="Q5" s="7" t="inlineStr">
        <is>
          <t>Utiliser les cartes mémoire</t>
        </is>
      </c>
    </row>
    <row r="6">
      <c r="A6" s="2" t="n">
        <v>5</v>
      </c>
      <c r="B6" s="3" t="n">
        <v>46279</v>
      </c>
      <c r="C6" s="2">
        <f>TEXT(B6,"dddd")</f>
        <v/>
      </c>
      <c r="D6" s="2">
        <f>WEEKNUM(B6,2)</f>
        <v/>
      </c>
      <c r="E6" s="4" t="n">
        <v>0.5416666666666666</v>
      </c>
      <c r="F6" s="4" t="n">
        <v>0.625</v>
      </c>
      <c r="G6" s="5">
        <f>IFERROR((F6-E6)*24,0)</f>
        <v/>
      </c>
      <c r="H6" s="6" t="inlineStr">
        <is>
          <t>SVT</t>
        </is>
      </c>
      <c r="I6" s="6" t="inlineStr">
        <is>
          <t>Devoir</t>
        </is>
      </c>
      <c r="J6" s="7" t="inlineStr">
        <is>
          <t>Compte rendu de TP biologie</t>
        </is>
      </c>
      <c r="K6" s="6" t="inlineStr">
        <is>
          <t>Léa Rousseau</t>
        </is>
      </c>
      <c r="L6" s="6" t="inlineStr">
        <is>
          <t>Labo 2</t>
        </is>
      </c>
      <c r="M6" s="6" t="inlineStr">
        <is>
          <t>Haute</t>
        </is>
      </c>
      <c r="N6" s="6" t="inlineStr">
        <is>
          <t>En cours</t>
        </is>
      </c>
      <c r="O6" s="3" t="n">
        <v>46283</v>
      </c>
      <c r="P6" s="2">
        <f>IF(O6="","",O6-TODAY())</f>
        <v/>
      </c>
      <c r="Q6" s="7" t="inlineStr">
        <is>
          <t>Ajouter les schémas</t>
        </is>
      </c>
    </row>
    <row r="7">
      <c r="A7" s="8" t="n">
        <v>6</v>
      </c>
      <c r="B7" s="3" t="n">
        <v>46282</v>
      </c>
      <c r="C7" s="8">
        <f>TEXT(B7,"dddd")</f>
        <v/>
      </c>
      <c r="D7" s="8">
        <f>WEEKNUM(B7,2)</f>
        <v/>
      </c>
      <c r="E7" s="4" t="n">
        <v>0.4583333333333333</v>
      </c>
      <c r="F7" s="4" t="n">
        <v>0.5</v>
      </c>
      <c r="G7" s="9">
        <f>IFERROR((F7-E7)*24,0)</f>
        <v/>
      </c>
      <c r="H7" s="6" t="inlineStr">
        <is>
          <t>Physique-Chimie</t>
        </is>
      </c>
      <c r="I7" s="6" t="inlineStr">
        <is>
          <t>Devoir</t>
        </is>
      </c>
      <c r="J7" s="7" t="inlineStr">
        <is>
          <t>Exercices d'électricité</t>
        </is>
      </c>
      <c r="K7" s="6" t="inlineStr">
        <is>
          <t>Louis Fournier</t>
        </is>
      </c>
      <c r="L7" s="6" t="inlineStr">
        <is>
          <t>Salle 9</t>
        </is>
      </c>
      <c r="M7" s="6" t="inlineStr">
        <is>
          <t>Moyenne</t>
        </is>
      </c>
      <c r="N7" s="6" t="inlineStr">
        <is>
          <t>En cours</t>
        </is>
      </c>
      <c r="O7" s="3" t="n">
        <v>46286</v>
      </c>
      <c r="P7" s="8">
        <f>IF(O7="","",O7-TODAY())</f>
        <v/>
      </c>
      <c r="Q7" s="7" t="inlineStr">
        <is>
          <t>Exercices 7 à 10 page 84</t>
        </is>
      </c>
    </row>
    <row r="8">
      <c r="A8" s="2" t="n">
        <v>7</v>
      </c>
      <c r="B8" s="3" t="n">
        <v>46287</v>
      </c>
      <c r="C8" s="2">
        <f>TEXT(B8,"dddd")</f>
        <v/>
      </c>
      <c r="D8" s="2">
        <f>WEEKNUM(B8,2)</f>
        <v/>
      </c>
      <c r="E8" s="4" t="n">
        <v>0.3333333333333333</v>
      </c>
      <c r="F8" s="4" t="n">
        <v>0.4166666666666667</v>
      </c>
      <c r="G8" s="5">
        <f>IFERROR((F8-E8)*24,0)</f>
        <v/>
      </c>
      <c r="H8" s="6" t="inlineStr">
        <is>
          <t>Mathématiques</t>
        </is>
      </c>
      <c r="I8" s="6" t="inlineStr">
        <is>
          <t>Contrôle</t>
        </is>
      </c>
      <c r="J8" s="7" t="inlineStr">
        <is>
          <t>Contrôle géométrie et vecteurs</t>
        </is>
      </c>
      <c r="K8" s="6" t="inlineStr">
        <is>
          <t>Chloé Girard</t>
        </is>
      </c>
      <c r="L8" s="6" t="inlineStr">
        <is>
          <t>Salle 12</t>
        </is>
      </c>
      <c r="M8" s="6" t="inlineStr">
        <is>
          <t>Haute</t>
        </is>
      </c>
      <c r="N8" s="6" t="inlineStr">
        <is>
          <t>À faire</t>
        </is>
      </c>
      <c r="O8" s="3" t="n">
        <v>46287</v>
      </c>
      <c r="P8" s="2">
        <f>IF(O8="","",O8-TODAY())</f>
        <v/>
      </c>
      <c r="Q8" s="7" t="inlineStr">
        <is>
          <t>Préparer la calculatrice</t>
        </is>
      </c>
    </row>
    <row r="9">
      <c r="A9" s="8" t="n">
        <v>8</v>
      </c>
      <c r="B9" s="3" t="n">
        <v>46290</v>
      </c>
      <c r="C9" s="8">
        <f>TEXT(B9,"dddd")</f>
        <v/>
      </c>
      <c r="D9" s="8">
        <f>WEEKNUM(B9,2)</f>
        <v/>
      </c>
      <c r="E9" s="4" t="n">
        <v>0.625</v>
      </c>
      <c r="F9" s="4" t="n">
        <v>0.7083333333333334</v>
      </c>
      <c r="G9" s="9">
        <f>IFERROR((F9-E9)*24,0)</f>
        <v/>
      </c>
      <c r="H9" s="6" t="inlineStr">
        <is>
          <t>EPS</t>
        </is>
      </c>
      <c r="I9" s="6" t="inlineStr">
        <is>
          <t>Cours</t>
        </is>
      </c>
      <c r="J9" s="7" t="inlineStr">
        <is>
          <t>Séance d'évaluation d'athlétisme</t>
        </is>
      </c>
      <c r="K9" s="6" t="inlineStr">
        <is>
          <t>Nathan Lefèvre</t>
        </is>
      </c>
      <c r="L9" s="6" t="inlineStr">
        <is>
          <t>Gymnase</t>
        </is>
      </c>
      <c r="M9" s="6" t="inlineStr">
        <is>
          <t>Basse</t>
        </is>
      </c>
      <c r="N9" s="6" t="inlineStr">
        <is>
          <t>À faire</t>
        </is>
      </c>
      <c r="O9" s="3" t="n">
        <v>46290</v>
      </c>
      <c r="P9" s="8">
        <f>IF(O9="","",O9-TODAY())</f>
        <v/>
      </c>
      <c r="Q9" s="7" t="inlineStr">
        <is>
          <t>Apporter la tenue de sport</t>
        </is>
      </c>
    </row>
    <row r="10">
      <c r="A10" s="2" t="n">
        <v>9</v>
      </c>
      <c r="B10" s="3" t="n">
        <v>46295</v>
      </c>
      <c r="C10" s="2">
        <f>TEXT(B10,"dddd")</f>
        <v/>
      </c>
      <c r="D10" s="2">
        <f>WEEKNUM(B10,2)</f>
        <v/>
      </c>
      <c r="E10" s="4" t="n">
        <v>0.4166666666666667</v>
      </c>
      <c r="F10" s="4" t="n">
        <v>0.4583333333333333</v>
      </c>
      <c r="G10" s="5">
        <f>IFERROR((F10-E10)*24,0)</f>
        <v/>
      </c>
      <c r="H10" s="6" t="inlineStr">
        <is>
          <t>Français</t>
        </is>
      </c>
      <c r="I10" s="6" t="inlineStr">
        <is>
          <t>Projet</t>
        </is>
      </c>
      <c r="J10" s="7" t="inlineStr">
        <is>
          <t>Projet de groupe : théâtre classique</t>
        </is>
      </c>
      <c r="K10" s="6" t="inlineStr">
        <is>
          <t>Manon Dubois</t>
        </is>
      </c>
      <c r="L10" s="6" t="inlineStr">
        <is>
          <t>Salle 8</t>
        </is>
      </c>
      <c r="M10" s="6" t="inlineStr">
        <is>
          <t>Moyenne</t>
        </is>
      </c>
      <c r="N10" s="6" t="inlineStr">
        <is>
          <t>À faire</t>
        </is>
      </c>
      <c r="O10" s="3" t="n">
        <v>46305</v>
      </c>
      <c r="P10" s="2">
        <f>IF(O10="","",O10-TODAY())</f>
        <v/>
      </c>
      <c r="Q10" s="7" t="inlineStr">
        <is>
          <t>Répartir les rôles</t>
        </is>
      </c>
    </row>
    <row r="11">
      <c r="A11" s="8" t="n">
        <v>10</v>
      </c>
      <c r="B11" s="3" t="n">
        <v>46300</v>
      </c>
      <c r="C11" s="8">
        <f>TEXT(B11,"dddd")</f>
        <v/>
      </c>
      <c r="D11" s="8">
        <f>WEEKNUM(B11,2)</f>
        <v/>
      </c>
      <c r="E11" s="4" t="n">
        <v>0.6666666666666666</v>
      </c>
      <c r="F11" s="4" t="n">
        <v>0.7291666666666666</v>
      </c>
      <c r="G11" s="9">
        <f>IFERROR((F11-E11)*24,0)</f>
        <v/>
      </c>
      <c r="H11" s="6" t="inlineStr">
        <is>
          <t>Histoire-Géographie</t>
        </is>
      </c>
      <c r="I11" s="6" t="inlineStr">
        <is>
          <t>Révision</t>
        </is>
      </c>
      <c r="J11" s="7" t="inlineStr">
        <is>
          <t>Révision géopolitique</t>
        </is>
      </c>
      <c r="K11" s="6" t="inlineStr">
        <is>
          <t>Théo Lambert</t>
        </is>
      </c>
      <c r="L11" s="6" t="inlineStr">
        <is>
          <t>Lien visio</t>
        </is>
      </c>
      <c r="M11" s="6" t="inlineStr">
        <is>
          <t>Basse</t>
        </is>
      </c>
      <c r="N11" s="6" t="inlineStr">
        <is>
          <t>Reporté</t>
        </is>
      </c>
      <c r="O11" s="3" t="n">
        <v>46307</v>
      </c>
      <c r="P11" s="8">
        <f>IF(O11="","",O11-TODAY())</f>
        <v/>
      </c>
      <c r="Q11" s="7" t="inlineStr">
        <is>
          <t>Reporté d'une semaine</t>
        </is>
      </c>
    </row>
  </sheetData>
  <autoFilter ref="A1:Q11"/>
  <conditionalFormatting sqref="P2:P11">
    <cfRule type="cellIs" priority="1" operator="lessThan" dxfId="0" stopIfTrue="1">
      <formula>0</formula>
    </cfRule>
    <cfRule type="cellIs" priority="3" operator="lessThan" dxfId="1" stopIfTrue="1">
      <formula>0</formula>
    </cfRule>
  </conditionalFormatting>
  <conditionalFormatting sqref="N2:N11">
    <cfRule type="expression" priority="2" dxfId="2" stopIfTrue="1">
      <formula>$N2="Terminé"</formula>
    </cfRule>
  </conditionalFormatting>
  <dataValidations count="4">
    <dataValidation sqref="H2:H200" showErrorMessage="1" showInputMessage="1" allowBlank="1" type="list">
      <formula1>"Mathématiques,Français,Histoire-Géographie,Anglais,SVT,Physique-Chimie,EPS"</formula1>
    </dataValidation>
    <dataValidation sqref="I2:I200" showErrorMessage="1" showInputMessage="1" allowBlank="1" type="list">
      <formula1>"Cours,Devoir,Contrôle,Révision,Projet"</formula1>
    </dataValidation>
    <dataValidation sqref="M2:M200" showErrorMessage="1" showInputMessage="1" allowBlank="1" type="list">
      <formula1>"Haute,Moyenne,Basse"</formula1>
    </dataValidation>
    <dataValidation sqref="N2:N200" showErrorMessage="1" showInputMessage="1" allowBlank="1" type="list">
      <formula1>"À faire,En cours,Terminé,Reporté"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2" customWidth="1" min="3" max="3"/>
    <col width="18" customWidth="1" min="4" max="4"/>
    <col width="18" customWidth="1" min="5" max="5"/>
    <col width="16" customWidth="1" min="6" max="6"/>
    <col width="20" customWidth="1" min="8" max="8"/>
    <col width="16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26" customHeight="1">
      <c r="A1" s="10" t="inlineStr">
        <is>
          <t>Tableau de bord — Planning scolaire 2026</t>
        </is>
      </c>
    </row>
    <row r="3">
      <c r="A3" s="1" t="inlineStr">
        <is>
          <t>Indicateur</t>
        </is>
      </c>
      <c r="B3" s="1" t="inlineStr">
        <is>
          <t>Valeur</t>
        </is>
      </c>
      <c r="D3" s="11" t="inlineStr">
        <is>
          <t>Matière</t>
        </is>
      </c>
      <c r="E3" s="11" t="inlineStr">
        <is>
          <t>Nombre d'activités</t>
        </is>
      </c>
      <c r="F3" s="11" t="inlineStr">
        <is>
          <t>Activités terminées</t>
        </is>
      </c>
      <c r="G3" s="11" t="inlineStr">
        <is>
          <t>Taux d'avancement</t>
        </is>
      </c>
      <c r="H3" s="11" t="inlineStr">
        <is>
          <t>Durée totale (h)</t>
        </is>
      </c>
      <c r="J3" s="11" t="inlineStr">
        <is>
          <t>Code</t>
        </is>
      </c>
      <c r="K3" s="11" t="inlineStr">
        <is>
          <t>Libellé matière (VLOOKUP)</t>
        </is>
      </c>
      <c r="L3" s="11" t="inlineStr">
        <is>
          <t>Code matière</t>
        </is>
      </c>
      <c r="M3" s="11" t="inlineStr">
        <is>
          <t>Libellé matière</t>
        </is>
      </c>
    </row>
    <row r="4">
      <c r="A4" s="12" t="inlineStr">
        <is>
          <t>Nombre total d'activités</t>
        </is>
      </c>
      <c r="B4" s="13">
        <f>COUNTA(Planning!A2:A11)</f>
        <v/>
      </c>
      <c r="D4" s="12" t="inlineStr">
        <is>
          <t>Mathématiques</t>
        </is>
      </c>
      <c r="E4" s="14">
        <f>COUNTIF(Planning!H2:H11,D4)</f>
        <v/>
      </c>
      <c r="F4" s="14">
        <f>COUNTIFS(Planning!H2:H11,D4,Planning!N2:N11,"Terminé")</f>
        <v/>
      </c>
      <c r="G4" s="15">
        <f>IFERROR(F4/E4,0)</f>
        <v/>
      </c>
      <c r="H4" s="16">
        <f>SUMIF(Planning!H2:H11,D4,Planning!G2:G11)</f>
        <v/>
      </c>
      <c r="J4" s="14" t="inlineStr">
        <is>
          <t>MATH</t>
        </is>
      </c>
      <c r="K4" s="14">
        <f>IFERROR(VLOOKUP(J4,L4:M10,2,FALSE),"")</f>
        <v/>
      </c>
      <c r="L4" s="14" t="inlineStr">
        <is>
          <t>MATH</t>
        </is>
      </c>
      <c r="M4" s="14" t="inlineStr">
        <is>
          <t>Mathématiques</t>
        </is>
      </c>
    </row>
    <row r="5">
      <c r="A5" s="17" t="inlineStr">
        <is>
          <t>Activités terminées</t>
        </is>
      </c>
      <c r="B5" s="18">
        <f>COUNTIF(Planning!N2:N11,"Terminé")</f>
        <v/>
      </c>
      <c r="D5" s="17" t="inlineStr">
        <is>
          <t>Français</t>
        </is>
      </c>
      <c r="E5" s="8">
        <f>COUNTIF(Planning!H2:H11,D5)</f>
        <v/>
      </c>
      <c r="F5" s="8">
        <f>COUNTIFS(Planning!H2:H11,D5,Planning!N2:N11,"Terminé")</f>
        <v/>
      </c>
      <c r="G5" s="19">
        <f>IFERROR(F5/E5,0)</f>
        <v/>
      </c>
      <c r="H5" s="9">
        <f>SUMIF(Planning!H2:H11,D5,Planning!G2:G11)</f>
        <v/>
      </c>
      <c r="J5" s="8" t="inlineStr">
        <is>
          <t>FRAN</t>
        </is>
      </c>
      <c r="K5" s="8">
        <f>IFERROR(VLOOKUP(J5,L4:M10,2,FALSE),"")</f>
        <v/>
      </c>
      <c r="L5" s="14" t="inlineStr">
        <is>
          <t>FRAN</t>
        </is>
      </c>
      <c r="M5" s="14" t="inlineStr">
        <is>
          <t>Français</t>
        </is>
      </c>
    </row>
    <row r="6">
      <c r="A6" s="12" t="inlineStr">
        <is>
          <t>Activités à faire</t>
        </is>
      </c>
      <c r="B6" s="13">
        <f>COUNTIF(Planning!N2:N11,"À faire")</f>
        <v/>
      </c>
      <c r="D6" s="12" t="inlineStr">
        <is>
          <t>Histoire-Géographie</t>
        </is>
      </c>
      <c r="E6" s="14">
        <f>COUNTIF(Planning!H2:H11,D6)</f>
        <v/>
      </c>
      <c r="F6" s="14">
        <f>COUNTIFS(Planning!H2:H11,D6,Planning!N2:N11,"Terminé")</f>
        <v/>
      </c>
      <c r="G6" s="15">
        <f>IFERROR(F6/E6,0)</f>
        <v/>
      </c>
      <c r="H6" s="16">
        <f>SUMIF(Planning!H2:H11,D6,Planning!G2:G11)</f>
        <v/>
      </c>
      <c r="J6" s="14" t="inlineStr">
        <is>
          <t>HG</t>
        </is>
      </c>
      <c r="K6" s="14">
        <f>IFERROR(VLOOKUP(J6,L4:M10,2,FALSE),"")</f>
        <v/>
      </c>
      <c r="L6" s="14" t="inlineStr">
        <is>
          <t>HG</t>
        </is>
      </c>
      <c r="M6" s="14" t="inlineStr">
        <is>
          <t>Histoire-Géographie</t>
        </is>
      </c>
    </row>
    <row r="7">
      <c r="A7" s="20" t="inlineStr">
        <is>
          <t>Pourcentage d'avancement</t>
        </is>
      </c>
      <c r="B7" s="21">
        <f>IFERROR(COUNTIF(Planning!N2:N11,"Terminé")/COUNTA(Planning!A2:A11),0)</f>
        <v/>
      </c>
      <c r="D7" s="17" t="inlineStr">
        <is>
          <t>Anglais</t>
        </is>
      </c>
      <c r="E7" s="8">
        <f>COUNTIF(Planning!H2:H11,D7)</f>
        <v/>
      </c>
      <c r="F7" s="8">
        <f>COUNTIFS(Planning!H2:H11,D7,Planning!N2:N11,"Terminé")</f>
        <v/>
      </c>
      <c r="G7" s="19">
        <f>IFERROR(F7/E7,0)</f>
        <v/>
      </c>
      <c r="H7" s="9">
        <f>SUMIF(Planning!H2:H11,D7,Planning!G2:G11)</f>
        <v/>
      </c>
      <c r="J7" s="8" t="inlineStr">
        <is>
          <t>ANGL</t>
        </is>
      </c>
      <c r="K7" s="8">
        <f>IFERROR(VLOOKUP(J7,L4:M10,2,FALSE),"")</f>
        <v/>
      </c>
      <c r="L7" s="14" t="inlineStr">
        <is>
          <t>ANGL</t>
        </is>
      </c>
      <c r="M7" s="14" t="inlineStr">
        <is>
          <t>Anglais</t>
        </is>
      </c>
    </row>
    <row r="8">
      <c r="A8" s="12" t="inlineStr">
        <is>
          <t>Contrôles à venir</t>
        </is>
      </c>
      <c r="B8" s="13">
        <f>COUNTIF(Planning!I2:I11,"Contrôle")</f>
        <v/>
      </c>
      <c r="D8" s="12" t="inlineStr">
        <is>
          <t>SVT</t>
        </is>
      </c>
      <c r="E8" s="14">
        <f>COUNTIF(Planning!H2:H11,D8)</f>
        <v/>
      </c>
      <c r="F8" s="14">
        <f>COUNTIFS(Planning!H2:H11,D8,Planning!N2:N11,"Terminé")</f>
        <v/>
      </c>
      <c r="G8" s="15">
        <f>IFERROR(F8/E8,0)</f>
        <v/>
      </c>
      <c r="H8" s="16">
        <f>SUMIF(Planning!H2:H11,D8,Planning!G2:G11)</f>
        <v/>
      </c>
      <c r="J8" s="14" t="inlineStr">
        <is>
          <t>SVT</t>
        </is>
      </c>
      <c r="K8" s="14">
        <f>IFERROR(VLOOKUP(J8,L4:M10,2,FALSE),"")</f>
        <v/>
      </c>
      <c r="L8" s="14" t="inlineStr">
        <is>
          <t>SVT</t>
        </is>
      </c>
      <c r="M8" s="14" t="inlineStr">
        <is>
          <t>SVT</t>
        </is>
      </c>
    </row>
    <row r="9">
      <c r="A9" s="17" t="inlineStr">
        <is>
          <t>Devoirs en retard</t>
        </is>
      </c>
      <c r="B9" s="18">
        <f>COUNTIF(Planning!P2:P11,"&lt;0")</f>
        <v/>
      </c>
      <c r="D9" s="17" t="inlineStr">
        <is>
          <t>Physique-Chimie</t>
        </is>
      </c>
      <c r="E9" s="8">
        <f>COUNTIF(Planning!H2:H11,D9)</f>
        <v/>
      </c>
      <c r="F9" s="8">
        <f>COUNTIFS(Planning!H2:H11,D9,Planning!N2:N11,"Terminé")</f>
        <v/>
      </c>
      <c r="G9" s="19">
        <f>IFERROR(F9/E9,0)</f>
        <v/>
      </c>
      <c r="H9" s="9">
        <f>SUMIF(Planning!H2:H11,D9,Planning!G2:G11)</f>
        <v/>
      </c>
      <c r="J9" s="8" t="inlineStr">
        <is>
          <t>PHCH</t>
        </is>
      </c>
      <c r="K9" s="8">
        <f>IFERROR(VLOOKUP(J9,L4:M10,2,FALSE),"")</f>
        <v/>
      </c>
      <c r="L9" s="14" t="inlineStr">
        <is>
          <t>PHCH</t>
        </is>
      </c>
      <c r="M9" s="14" t="inlineStr">
        <is>
          <t>Physique-Chimie</t>
        </is>
      </c>
    </row>
    <row r="10">
      <c r="A10" s="20" t="inlineStr">
        <is>
          <t>Durée totale planifiée (h)</t>
        </is>
      </c>
      <c r="B10" s="22">
        <f>SUM(Planning!G2:G11)</f>
        <v/>
      </c>
      <c r="D10" s="12" t="inlineStr">
        <is>
          <t>EPS</t>
        </is>
      </c>
      <c r="E10" s="14">
        <f>COUNTIF(Planning!H2:H11,D10)</f>
        <v/>
      </c>
      <c r="F10" s="14">
        <f>COUNTIFS(Planning!H2:H11,D10,Planning!N2:N11,"Terminé")</f>
        <v/>
      </c>
      <c r="G10" s="15">
        <f>IFERROR(F10/E10,0)</f>
        <v/>
      </c>
      <c r="H10" s="16">
        <f>SUMIF(Planning!H2:H11,D10,Planning!G2:G11)</f>
        <v/>
      </c>
      <c r="J10" s="14" t="inlineStr">
        <is>
          <t>EPS</t>
        </is>
      </c>
      <c r="K10" s="14">
        <f>IFERROR(VLOOKUP(J10,L4:M10,2,FALSE),"")</f>
        <v/>
      </c>
      <c r="L10" s="14" t="inlineStr">
        <is>
          <t>EPS</t>
        </is>
      </c>
      <c r="M10" s="14" t="inlineStr">
        <is>
          <t>EPS</t>
        </is>
      </c>
    </row>
    <row r="11">
      <c r="A11" s="17" t="inlineStr">
        <is>
          <t>Durée moyenne par activité (h)</t>
        </is>
      </c>
      <c r="B11" s="9">
        <f>IFERROR(AVERAGE(Planning!G2:G11),0)</f>
        <v/>
      </c>
    </row>
    <row r="12">
      <c r="D12" s="23" t="inlineStr">
        <is>
          <t>Total</t>
        </is>
      </c>
      <c r="E12" s="24">
        <f>SUM(E4:E10)</f>
        <v/>
      </c>
      <c r="F12" s="24">
        <f>SUM(F4:F10)</f>
        <v/>
      </c>
      <c r="G12" s="21">
        <f>IFERROR(F12/E12,0)</f>
        <v/>
      </c>
      <c r="H12" s="22">
        <f>SUM(H4:H10)</f>
        <v/>
      </c>
    </row>
    <row r="14">
      <c r="D14" s="11" t="inlineStr">
        <is>
          <t>Statut</t>
        </is>
      </c>
      <c r="E14" s="11" t="inlineStr">
        <is>
          <t>Nombre</t>
        </is>
      </c>
    </row>
    <row r="15">
      <c r="D15" s="14" t="inlineStr">
        <is>
          <t>À faire</t>
        </is>
      </c>
      <c r="E15" s="14">
        <f>COUNTIF(Planning!N2:N11,"À faire")</f>
        <v/>
      </c>
    </row>
    <row r="16">
      <c r="D16" s="8" t="inlineStr">
        <is>
          <t>En cours</t>
        </is>
      </c>
      <c r="E16" s="8">
        <f>COUNTIF(Planning!N2:N11,"En cours")</f>
        <v/>
      </c>
    </row>
    <row r="17">
      <c r="D17" s="14" t="inlineStr">
        <is>
          <t>Terminé</t>
        </is>
      </c>
      <c r="E17" s="14">
        <f>COUNTIF(Planning!N2:N11,"Terminé")</f>
        <v/>
      </c>
    </row>
    <row r="18">
      <c r="D18" s="8" t="inlineStr">
        <is>
          <t>Reporté</t>
        </is>
      </c>
      <c r="E18" s="8">
        <f>COUNTIF(Planning!N2:N11,"Reporté")</f>
        <v/>
      </c>
    </row>
    <row r="20">
      <c r="D20" s="11" t="inlineStr">
        <is>
          <t>Semaine</t>
        </is>
      </c>
      <c r="E20" s="11" t="inlineStr">
        <is>
          <t>Durée planifiée (h)</t>
        </is>
      </c>
    </row>
    <row r="21">
      <c r="D21" s="14" t="inlineStr">
        <is>
          <t>S36</t>
        </is>
      </c>
      <c r="E21" s="16">
        <f>SUMIF(Planning!D2:D11,VALUE(MID(D21,2,2)),Planning!G2:G11)</f>
        <v/>
      </c>
    </row>
    <row r="22">
      <c r="D22" s="8" t="inlineStr">
        <is>
          <t>S37</t>
        </is>
      </c>
      <c r="E22" s="9">
        <f>SUMIF(Planning!D2:D11,VALUE(MID(D22,2,2)),Planning!G2:G11)</f>
        <v/>
      </c>
    </row>
    <row r="23">
      <c r="D23" s="14" t="inlineStr">
        <is>
          <t>S38</t>
        </is>
      </c>
      <c r="E23" s="16">
        <f>SUMIF(Planning!D2:D11,VALUE(MID(D23,2,2)),Planning!G2:G11)</f>
        <v/>
      </c>
    </row>
    <row r="24">
      <c r="D24" s="8" t="inlineStr">
        <is>
          <t>S39</t>
        </is>
      </c>
      <c r="E24" s="9">
        <f>SUMIF(Planning!D2:D11,VALUE(MID(D24,2,2)),Planning!G2:G11)</f>
        <v/>
      </c>
    </row>
    <row r="25">
      <c r="D25" s="14" t="inlineStr">
        <is>
          <t>S40</t>
        </is>
      </c>
      <c r="E25" s="16">
        <f>SUMIF(Planning!D2:D11,VALUE(MID(D25,2,2)),Planning!G2:G11)</f>
        <v/>
      </c>
    </row>
    <row r="26">
      <c r="D26" s="8" t="inlineStr">
        <is>
          <t>S41</t>
        </is>
      </c>
      <c r="E26" s="9">
        <f>SUMIF(Planning!D2:D11,VALUE(MID(D26,2,2)),Planning!G2:G11)</f>
        <v/>
      </c>
    </row>
  </sheetData>
  <mergeCells count="1">
    <mergeCell ref="A1:M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6" customHeight="1">
      <c r="A1" s="10" t="inlineStr">
        <is>
          <t>Mode d'emploi — Planning scolaire Excel</t>
        </is>
      </c>
    </row>
    <row r="3" ht="24" customHeight="1">
      <c r="A3" s="12" t="inlineStr">
        <is>
          <t>1. Feuille « Planning » : saisissez vos activités (cours, devoirs, contrôles, révisions, projets) ligne par ligne.</t>
        </is>
      </c>
    </row>
    <row r="4" ht="24" customHeight="1">
      <c r="A4" s="17" t="inlineStr">
        <is>
          <t>2. Les cellules jaunes sont destinées à la saisie ou à la modification.</t>
        </is>
      </c>
    </row>
    <row r="5" ht="24" customHeight="1">
      <c r="A5" s="12" t="inlineStr">
        <is>
          <t>3. Utilisez les filtres automatiques de la première ligne pour trier par matière, type, priorité ou statut.</t>
        </is>
      </c>
    </row>
    <row r="6" ht="24" customHeight="1">
      <c r="A6" s="17" t="inlineStr">
        <is>
          <t>4. Saisissez les dates au format JJ/MM/AAAA (période couverte : septembre à décembre 2026).</t>
        </is>
      </c>
    </row>
    <row r="7" ht="24" customHeight="1">
      <c r="A7" s="12" t="inlineStr">
        <is>
          <t>5. Les colonnes Jour, Semaine, Durée (h) et Jours restants sont calculées automatiquement : ne supprimez pas leurs formules.</t>
        </is>
      </c>
    </row>
    <row r="8" ht="24" customHeight="1">
      <c r="A8" s="17" t="inlineStr">
        <is>
          <t>6. Les listes déroulantes (matière, type, priorité, statut) sont proposées par validation de données.</t>
        </is>
      </c>
    </row>
    <row r="9" ht="24" customHeight="1">
      <c r="A9" s="12" t="inlineStr">
        <is>
          <t>7. Les activités au statut « Terminé » apparaissent en vert et alimentent automatiquement le tableau de bord.</t>
        </is>
      </c>
    </row>
    <row r="10" ht="24" customHeight="1">
      <c r="A10" s="17" t="inlineStr">
        <is>
          <t>8. Les échéances dont les jours restants sont négatifs correspondent aux tâches en retard : elles sont mises en évidence en rouge.</t>
        </is>
      </c>
    </row>
    <row r="11" ht="24" customHeight="1">
      <c r="A11" s="12" t="inlineStr">
        <is>
          <t>9. Feuille « Tableau de bord » : indicateurs clés, synthèse par matière et graphiques de suivi mis à jour automatiquement.</t>
        </is>
      </c>
    </row>
    <row r="12" ht="24" customHeight="1">
      <c r="A12" s="17" t="inlineStr">
        <is>
          <t>10. Le taux d'avancement correspond à la part des activités terminées dans le total.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2026-08-01T04:59:34Z</dcterms:created>
  <dcterms:modified xmlns:dcterms="http://purl.org/dc/terms/" xmlns:xsi="http://www.w3.org/2001/XMLSchema-instance" xsi:type="dcterms:W3CDTF">2026-08-01T04:59:34Z</dcterms:modified>
</cp:coreProperties>
</file>