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Gantt" sheetId="1" state="visible" r:id="rId1"/>
    <sheet xmlns:r="http://schemas.openxmlformats.org/officeDocument/2006/relationships" name="Synthèse projet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#,##0.00&quot; €&quot;"/>
  </numFmts>
  <fonts count="6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  <sz val="11"/>
    </font>
    <font>
      <color rgb="001F2937"/>
      <sz val="10"/>
    </font>
    <font>
      <b val="1"/>
      <color rgb="001F2937"/>
      <sz val="11"/>
    </font>
    <font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4A2AA5"/>
      </patternFill>
    </fill>
    <fill>
      <patternFill patternType="solid">
        <fgColor rgb="00F1EDF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F6B4A"/>
      </patternFill>
    </fill>
    <fill>
      <patternFill patternType="solid">
        <f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9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9" fontId="4" fillId="6" borderId="1" pivotButton="0" quotePrefix="0" xfId="0"/>
    <xf numFmtId="166" fontId="4" fillId="6" borderId="1" pivotButton="0" quotePrefix="0" xfId="0"/>
    <xf numFmtId="0" fontId="4" fillId="0" borderId="1" applyAlignment="1" pivotButton="0" quotePrefix="0" xfId="0">
      <alignment horizontal="center" vertical="center" wrapText="1"/>
    </xf>
    <xf numFmtId="9" fontId="4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0" fontId="5" fillId="7" borderId="0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Diagramme de Gantt - Planning des tâches</a:t>
            </a:r>
          </a:p>
        </rich>
      </tx>
    </title>
    <plotArea>
      <barChart>
        <barDir val="bar"/>
        <grouping val="stacked"/>
        <ser>
          <idx val="0"/>
          <order val="0"/>
          <tx>
            <strRef>
              <f>'Planning Gantt'!Q2</f>
            </strRef>
          </tx>
          <spPr>
            <a:noFill xmlns:a="http://schemas.openxmlformats.org/drawingml/2006/main"/>
            <a:ln xmlns:a="http://schemas.openxmlformats.org/drawingml/2006/main">
              <a:noFill/>
              <a:prstDash val="solid"/>
            </a:ln>
          </spPr>
          <cat>
            <numRef>
              <f>'Planning Gantt'!$C$3:$C$12</f>
            </numRef>
          </cat>
          <val>
            <numRef>
              <f>'Planning Gantt'!$Q$3:$Q$12</f>
            </numRef>
          </val>
        </ser>
        <ser>
          <idx val="1"/>
          <order val="1"/>
          <tx>
            <strRef>
              <f>'Planning Gantt'!R2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'Planning Gantt'!$C$3:$C$12</f>
            </numRef>
          </cat>
          <val>
            <numRef>
              <f>'Planning Gantt'!$R$3:$R$12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Jours depuis début projet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axMin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Tâches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tâches par statut</a:t>
            </a:r>
          </a:p>
        </rich>
      </tx>
    </title>
    <plotArea>
      <pieChart>
        <varyColors val="1"/>
        <ser>
          <idx val="0"/>
          <order val="0"/>
          <tx>
            <strRef>
              <f>'Synthèse projet'!B16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 projet'!$A$17:$A$21</f>
            </numRef>
          </cat>
          <val>
            <numRef>
              <f>'Synthèse projet'!$B$17:$B$21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Tâches par phase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 projet'!E16</f>
            </strRef>
          </tx>
          <spPr>
            <a:solidFill xmlns:a="http://schemas.openxmlformats.org/drawingml/2006/main">
              <a:srgbClr val="5D3BC4"/>
            </a:solidFill>
            <a:ln xmlns:a="http://schemas.openxmlformats.org/drawingml/2006/main">
              <a:prstDash val="solid"/>
            </a:ln>
          </spPr>
          <cat>
            <numRef>
              <f>'Synthèse projet'!$D$17:$D$21</f>
            </numRef>
          </cat>
          <val>
            <numRef>
              <f>'Synthèse projet'!$E$17:$E$21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 de tâches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Avancement moyen par responsable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 projet'!B24</f>
            </strRef>
          </tx>
          <spPr>
            <a:ln xmlns:a="http://schemas.openxmlformats.org/drawingml/2006/main" w="25000">
              <a:solidFill>
                <a:srgbClr val="FF6B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 projet'!$A$25:$A$33</f>
            </numRef>
          </cat>
          <val>
            <numRef>
              <f>'Synthèse projet'!$B$25:$B$33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 avancement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Relationship Type="http://schemas.openxmlformats.org/officeDocument/2006/relationships/chart" Target="/xl/charts/chart3.xml" Id="rId2"/><Relationship Type="http://schemas.openxmlformats.org/officeDocument/2006/relationships/chart" Target="/xl/charts/chart4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16</row>
      <rowOff>0</rowOff>
    </from>
    <ext cx="864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35</row>
      <rowOff>0</rowOff>
    </from>
    <ext cx="46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35</row>
      <rowOff>0</rowOff>
    </from>
    <ext cx="46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55</row>
      <rowOff>0</rowOff>
    </from>
    <ext cx="72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4" customWidth="1" min="2" max="2"/>
    <col width="26" customWidth="1" min="3" max="3"/>
    <col width="13" customWidth="1" min="4" max="4"/>
    <col width="13" customWidth="1" min="5" max="5"/>
    <col width="13" customWidth="1" min="6" max="6"/>
    <col width="14" customWidth="1" min="7" max="7"/>
    <col width="12" customWidth="1" min="8" max="8"/>
    <col width="12" customWidth="1" min="9" max="9"/>
    <col width="12" customWidth="1" min="10" max="10"/>
    <col width="10" customWidth="1" min="11" max="11"/>
    <col width="15" customWidth="1" min="12" max="12"/>
    <col width="15" customWidth="1" min="13" max="13"/>
    <col width="14" customWidth="1" min="14" max="14"/>
    <col width="12" customWidth="1" min="15" max="15"/>
    <col width="28" customWidth="1" min="16" max="16"/>
    <col width="15" customWidth="1" min="17" max="17"/>
    <col width="13" customWidth="1" min="18" max="18"/>
  </cols>
  <sheetData>
    <row r="1" ht="28" customHeight="1">
      <c r="A1" s="1" t="inlineStr">
        <is>
          <t>PLANNING GANTT - PROJET REFONTE SITE WEB / DEPLOIEMENT CRM</t>
        </is>
      </c>
    </row>
    <row r="2" ht="32" customHeight="1">
      <c r="A2" s="2" t="inlineStr">
        <is>
          <t>ID tâche</t>
        </is>
      </c>
      <c r="B2" s="2" t="inlineStr">
        <is>
          <t>Phase</t>
        </is>
      </c>
      <c r="C2" s="2" t="inlineStr">
        <is>
          <t>Tâche</t>
        </is>
      </c>
      <c r="D2" s="2" t="inlineStr">
        <is>
          <t>Responsable</t>
        </is>
      </c>
      <c r="E2" s="2" t="inlineStr">
        <is>
          <t>Début prévu</t>
        </is>
      </c>
      <c r="F2" s="2" t="inlineStr">
        <is>
          <t>Fin prévue</t>
        </is>
      </c>
      <c r="G2" s="2" t="inlineStr">
        <is>
          <t>Durée (j. ouvrés)</t>
        </is>
      </c>
      <c r="H2" s="2" t="inlineStr">
        <is>
          <t>Dépendance</t>
        </is>
      </c>
      <c r="I2" s="2" t="inlineStr">
        <is>
          <t>Statut</t>
        </is>
      </c>
      <c r="J2" s="2" t="inlineStr">
        <is>
          <t>% avancement</t>
        </is>
      </c>
      <c r="K2" s="2" t="inlineStr">
        <is>
          <t>Priorité</t>
        </is>
      </c>
      <c r="L2" s="2" t="inlineStr">
        <is>
          <t>Coût estimé (€)</t>
        </is>
      </c>
      <c r="M2" s="2" t="inlineStr">
        <is>
          <t>Coût réel (€)</t>
        </is>
      </c>
      <c r="N2" s="2" t="inlineStr">
        <is>
          <t>Écart coût (€)</t>
        </is>
      </c>
      <c r="O2" s="2" t="inlineStr">
        <is>
          <t>Retard (jours)</t>
        </is>
      </c>
      <c r="P2" s="2" t="inlineStr">
        <is>
          <t>Commentaire</t>
        </is>
      </c>
      <c r="Q2" s="2" t="inlineStr">
        <is>
          <t>Décalage (jours)</t>
        </is>
      </c>
      <c r="R2" s="2" t="inlineStr">
        <is>
          <t>Durée (jours)</t>
        </is>
      </c>
    </row>
    <row r="3">
      <c r="A3" s="3" t="n">
        <v>1</v>
      </c>
      <c r="B3" s="4" t="inlineStr">
        <is>
          <t>Cadrage</t>
        </is>
      </c>
      <c r="C3" s="4" t="inlineStr">
        <is>
          <t>Cadrage projet</t>
        </is>
      </c>
      <c r="D3" s="4" t="inlineStr">
        <is>
          <t>Lucas</t>
        </is>
      </c>
      <c r="E3" s="5" t="n">
        <v>46027</v>
      </c>
      <c r="F3" s="5" t="n">
        <v>46031</v>
      </c>
      <c r="G3" s="6">
        <f>NETWORKDAYS(E3,F3)</f>
        <v/>
      </c>
      <c r="H3" s="4" t="inlineStr">
        <is>
          <t>-</t>
        </is>
      </c>
      <c r="I3" s="4" t="inlineStr">
        <is>
          <t>Terminé</t>
        </is>
      </c>
      <c r="J3" s="7" t="n">
        <v>1</v>
      </c>
      <c r="K3" s="4" t="inlineStr">
        <is>
          <t>Haute</t>
        </is>
      </c>
      <c r="L3" s="8" t="n">
        <v>3000</v>
      </c>
      <c r="M3" s="8" t="n">
        <v>2900</v>
      </c>
      <c r="N3" s="9">
        <f>M3-L3</f>
        <v/>
      </c>
      <c r="O3" s="6">
        <f>MAX(0,TODAY()-F3)</f>
        <v/>
      </c>
      <c r="P3" s="4" t="inlineStr">
        <is>
          <t>Réunion de lancement validée</t>
        </is>
      </c>
      <c r="Q3" s="10">
        <f>E3-MIN($E$3:$E$12)</f>
        <v/>
      </c>
      <c r="R3" s="10">
        <f>F3-E3+1</f>
        <v/>
      </c>
    </row>
    <row r="4">
      <c r="A4" s="11" t="n">
        <v>2</v>
      </c>
      <c r="B4" s="12" t="inlineStr">
        <is>
          <t>Cadrage</t>
        </is>
      </c>
      <c r="C4" s="12" t="inlineStr">
        <is>
          <t>Recueil des besoins</t>
        </is>
      </c>
      <c r="D4" s="12" t="inlineStr">
        <is>
          <t>Emma</t>
        </is>
      </c>
      <c r="E4" s="5" t="n">
        <v>46034</v>
      </c>
      <c r="F4" s="5" t="n">
        <v>46038</v>
      </c>
      <c r="G4" s="13">
        <f>NETWORKDAYS(E4,F4)</f>
        <v/>
      </c>
      <c r="H4" s="12" t="inlineStr">
        <is>
          <t>1</t>
        </is>
      </c>
      <c r="I4" s="12" t="inlineStr">
        <is>
          <t>Terminé</t>
        </is>
      </c>
      <c r="J4" s="7" t="n">
        <v>1</v>
      </c>
      <c r="K4" s="12" t="inlineStr">
        <is>
          <t>Haute</t>
        </is>
      </c>
      <c r="L4" s="8" t="n">
        <v>4000</v>
      </c>
      <c r="M4" s="8" t="n">
        <v>4200</v>
      </c>
      <c r="N4" s="14">
        <f>M4-L4</f>
        <v/>
      </c>
      <c r="O4" s="13">
        <f>MAX(0,TODAY()-F4)</f>
        <v/>
      </c>
      <c r="P4" s="12" t="inlineStr">
        <is>
          <t>Ateliers utilisateurs terminés</t>
        </is>
      </c>
      <c r="Q4" s="10">
        <f>E4-MIN($E$3:$E$12)</f>
        <v/>
      </c>
      <c r="R4" s="10">
        <f>F4-E4+1</f>
        <v/>
      </c>
    </row>
    <row r="5">
      <c r="A5" s="3" t="n">
        <v>3</v>
      </c>
      <c r="B5" s="4" t="inlineStr">
        <is>
          <t>Conception</t>
        </is>
      </c>
      <c r="C5" s="4" t="inlineStr">
        <is>
          <t>Maquettes UX/UI</t>
        </is>
      </c>
      <c r="D5" s="4" t="inlineStr">
        <is>
          <t>Léa</t>
        </is>
      </c>
      <c r="E5" s="5" t="n">
        <v>46041</v>
      </c>
      <c r="F5" s="5" t="n">
        <v>46052</v>
      </c>
      <c r="G5" s="6">
        <f>NETWORKDAYS(E5,F5)</f>
        <v/>
      </c>
      <c r="H5" s="4" t="inlineStr">
        <is>
          <t>2</t>
        </is>
      </c>
      <c r="I5" s="4" t="inlineStr">
        <is>
          <t>En cours</t>
        </is>
      </c>
      <c r="J5" s="7" t="n">
        <v>0.7</v>
      </c>
      <c r="K5" s="4" t="inlineStr">
        <is>
          <t>Haute</t>
        </is>
      </c>
      <c r="L5" s="8" t="n">
        <v>6000</v>
      </c>
      <c r="M5" s="8" t="n">
        <v>4500</v>
      </c>
      <c r="N5" s="9">
        <f>M5-L5</f>
        <v/>
      </c>
      <c r="O5" s="6">
        <f>MAX(0,TODAY()-F5)</f>
        <v/>
      </c>
      <c r="P5" s="4" t="inlineStr">
        <is>
          <t>Validation en attente client</t>
        </is>
      </c>
      <c r="Q5" s="10">
        <f>E5-MIN($E$3:$E$12)</f>
        <v/>
      </c>
      <c r="R5" s="10">
        <f>F5-E5+1</f>
        <v/>
      </c>
    </row>
    <row r="6">
      <c r="A6" s="11" t="n">
        <v>4</v>
      </c>
      <c r="B6" s="12" t="inlineStr">
        <is>
          <t>Conception</t>
        </is>
      </c>
      <c r="C6" s="12" t="inlineStr">
        <is>
          <t>Validation fonctionnelle</t>
        </is>
      </c>
      <c r="D6" s="12" t="inlineStr">
        <is>
          <t>Hugo</t>
        </is>
      </c>
      <c r="E6" s="5" t="n">
        <v>46055</v>
      </c>
      <c r="F6" s="5" t="n">
        <v>46059</v>
      </c>
      <c r="G6" s="13">
        <f>NETWORKDAYS(E6,F6)</f>
        <v/>
      </c>
      <c r="H6" s="12" t="inlineStr">
        <is>
          <t>3</t>
        </is>
      </c>
      <c r="I6" s="12" t="inlineStr">
        <is>
          <t>À faire</t>
        </is>
      </c>
      <c r="J6" s="7" t="n">
        <v>0</v>
      </c>
      <c r="K6" s="12" t="inlineStr">
        <is>
          <t>Moyenne</t>
        </is>
      </c>
      <c r="L6" s="8" t="n">
        <v>2000</v>
      </c>
      <c r="M6" s="8" t="n">
        <v>0</v>
      </c>
      <c r="N6" s="14">
        <f>M6-L6</f>
        <v/>
      </c>
      <c r="O6" s="13">
        <f>MAX(0,TODAY()-F6)</f>
        <v/>
      </c>
      <c r="P6" s="12" t="inlineStr">
        <is>
          <t>Comité de pilotage à planifier</t>
        </is>
      </c>
      <c r="Q6" s="10">
        <f>E6-MIN($E$3:$E$12)</f>
        <v/>
      </c>
      <c r="R6" s="10">
        <f>F6-E6+1</f>
        <v/>
      </c>
    </row>
    <row r="7">
      <c r="A7" s="3" t="n">
        <v>5</v>
      </c>
      <c r="B7" s="4" t="inlineStr">
        <is>
          <t>Développement</t>
        </is>
      </c>
      <c r="C7" s="4" t="inlineStr">
        <is>
          <t>Développement front-end</t>
        </is>
      </c>
      <c r="D7" s="4" t="inlineStr">
        <is>
          <t>Théo</t>
        </is>
      </c>
      <c r="E7" s="5" t="n">
        <v>46062</v>
      </c>
      <c r="F7" s="5" t="n">
        <v>46087</v>
      </c>
      <c r="G7" s="6">
        <f>NETWORKDAYS(E7,F7)</f>
        <v/>
      </c>
      <c r="H7" s="4" t="inlineStr">
        <is>
          <t>4</t>
        </is>
      </c>
      <c r="I7" s="4" t="inlineStr">
        <is>
          <t>En cours</t>
        </is>
      </c>
      <c r="J7" s="7" t="n">
        <v>0.4</v>
      </c>
      <c r="K7" s="4" t="inlineStr">
        <is>
          <t>Haute</t>
        </is>
      </c>
      <c r="L7" s="8" t="n">
        <v>12000</v>
      </c>
      <c r="M7" s="8" t="n">
        <v>5000</v>
      </c>
      <c r="N7" s="9">
        <f>M7-L7</f>
        <v/>
      </c>
      <c r="O7" s="6">
        <f>MAX(0,TODAY()-F7)</f>
        <v/>
      </c>
      <c r="P7" s="4" t="inlineStr">
        <is>
          <t>Sprint 2 en cours</t>
        </is>
      </c>
      <c r="Q7" s="10">
        <f>E7-MIN($E$3:$E$12)</f>
        <v/>
      </c>
      <c r="R7" s="10">
        <f>F7-E7+1</f>
        <v/>
      </c>
    </row>
    <row r="8">
      <c r="A8" s="11" t="n">
        <v>6</v>
      </c>
      <c r="B8" s="12" t="inlineStr">
        <is>
          <t>Développement</t>
        </is>
      </c>
      <c r="C8" s="12" t="inlineStr">
        <is>
          <t>Développement back-end</t>
        </is>
      </c>
      <c r="D8" s="12" t="inlineStr">
        <is>
          <t>Camille</t>
        </is>
      </c>
      <c r="E8" s="5" t="n">
        <v>46062</v>
      </c>
      <c r="F8" s="5" t="n">
        <v>46094</v>
      </c>
      <c r="G8" s="13">
        <f>NETWORKDAYS(E8,F8)</f>
        <v/>
      </c>
      <c r="H8" s="12" t="inlineStr">
        <is>
          <t>4</t>
        </is>
      </c>
      <c r="I8" s="12" t="inlineStr">
        <is>
          <t>En attente</t>
        </is>
      </c>
      <c r="J8" s="7" t="n">
        <v>0.2</v>
      </c>
      <c r="K8" s="12" t="inlineStr">
        <is>
          <t>Haute</t>
        </is>
      </c>
      <c r="L8" s="8" t="n">
        <v>15000</v>
      </c>
      <c r="M8" s="8" t="n">
        <v>3000</v>
      </c>
      <c r="N8" s="14">
        <f>M8-L8</f>
        <v/>
      </c>
      <c r="O8" s="13">
        <f>MAX(0,TODAY()-F8)</f>
        <v/>
      </c>
      <c r="P8" s="12" t="inlineStr">
        <is>
          <t>Attente API fournisseur</t>
        </is>
      </c>
      <c r="Q8" s="10">
        <f>E8-MIN($E$3:$E$12)</f>
        <v/>
      </c>
      <c r="R8" s="10">
        <f>F8-E8+1</f>
        <v/>
      </c>
    </row>
    <row r="9">
      <c r="A9" s="3" t="n">
        <v>7</v>
      </c>
      <c r="B9" s="4" t="inlineStr">
        <is>
          <t>Tests</t>
        </is>
      </c>
      <c r="C9" s="4" t="inlineStr">
        <is>
          <t>Tests et recette</t>
        </is>
      </c>
      <c r="D9" s="4" t="inlineStr">
        <is>
          <t>Chloé</t>
        </is>
      </c>
      <c r="E9" s="5" t="n">
        <v>46097</v>
      </c>
      <c r="F9" s="5" t="n">
        <v>46108</v>
      </c>
      <c r="G9" s="6">
        <f>NETWORKDAYS(E9,F9)</f>
        <v/>
      </c>
      <c r="H9" s="4" t="inlineStr">
        <is>
          <t>5</t>
        </is>
      </c>
      <c r="I9" s="4" t="inlineStr">
        <is>
          <t>À faire</t>
        </is>
      </c>
      <c r="J9" s="7" t="n">
        <v>0</v>
      </c>
      <c r="K9" s="4" t="inlineStr">
        <is>
          <t>Moyenne</t>
        </is>
      </c>
      <c r="L9" s="8" t="n">
        <v>5000</v>
      </c>
      <c r="M9" s="8" t="n">
        <v>0</v>
      </c>
      <c r="N9" s="9">
        <f>M9-L9</f>
        <v/>
      </c>
      <c r="O9" s="6">
        <f>MAX(0,TODAY()-F9)</f>
        <v/>
      </c>
      <c r="P9" s="4" t="inlineStr">
        <is>
          <t>Plan de tests à rédiger</t>
        </is>
      </c>
      <c r="Q9" s="10">
        <f>E9-MIN($E$3:$E$12)</f>
        <v/>
      </c>
      <c r="R9" s="10">
        <f>F9-E9+1</f>
        <v/>
      </c>
    </row>
    <row r="10">
      <c r="A10" s="11" t="n">
        <v>8</v>
      </c>
      <c r="B10" s="12" t="inlineStr">
        <is>
          <t>Tests</t>
        </is>
      </c>
      <c r="C10" s="12" t="inlineStr">
        <is>
          <t>Corrections et ajustements</t>
        </is>
      </c>
      <c r="D10" s="12" t="inlineStr">
        <is>
          <t>Nathan</t>
        </is>
      </c>
      <c r="E10" s="5" t="n">
        <v>46111</v>
      </c>
      <c r="F10" s="5" t="n">
        <v>46115</v>
      </c>
      <c r="G10" s="13">
        <f>NETWORKDAYS(E10,F10)</f>
        <v/>
      </c>
      <c r="H10" s="12" t="inlineStr">
        <is>
          <t>7</t>
        </is>
      </c>
      <c r="I10" s="12" t="inlineStr">
        <is>
          <t>Bloqué</t>
        </is>
      </c>
      <c r="J10" s="7" t="n">
        <v>0.1</v>
      </c>
      <c r="K10" s="12" t="inlineStr">
        <is>
          <t>Basse</t>
        </is>
      </c>
      <c r="L10" s="8" t="n">
        <v>3000</v>
      </c>
      <c r="M10" s="8" t="n">
        <v>500</v>
      </c>
      <c r="N10" s="14">
        <f>M10-L10</f>
        <v/>
      </c>
      <c r="O10" s="13">
        <f>MAX(0,TODAY()-F10)</f>
        <v/>
      </c>
      <c r="P10" s="12" t="inlineStr">
        <is>
          <t>Bloqué par retard tests</t>
        </is>
      </c>
      <c r="Q10" s="10">
        <f>E10-MIN($E$3:$E$12)</f>
        <v/>
      </c>
      <c r="R10" s="10">
        <f>F10-E10+1</f>
        <v/>
      </c>
    </row>
    <row r="11">
      <c r="A11" s="3" t="n">
        <v>9</v>
      </c>
      <c r="B11" s="4" t="inlineStr">
        <is>
          <t>Déploiement</t>
        </is>
      </c>
      <c r="C11" s="4" t="inlineStr">
        <is>
          <t>Mise en production</t>
        </is>
      </c>
      <c r="D11" s="4" t="inlineStr">
        <is>
          <t>Manon</t>
        </is>
      </c>
      <c r="E11" s="5" t="n">
        <v>46118</v>
      </c>
      <c r="F11" s="5" t="n">
        <v>46122</v>
      </c>
      <c r="G11" s="6">
        <f>NETWORKDAYS(E11,F11)</f>
        <v/>
      </c>
      <c r="H11" s="4" t="inlineStr">
        <is>
          <t>8</t>
        </is>
      </c>
      <c r="I11" s="4" t="inlineStr">
        <is>
          <t>À faire</t>
        </is>
      </c>
      <c r="J11" s="7" t="n">
        <v>0</v>
      </c>
      <c r="K11" s="4" t="inlineStr">
        <is>
          <t>Haute</t>
        </is>
      </c>
      <c r="L11" s="8" t="n">
        <v>4000</v>
      </c>
      <c r="M11" s="8" t="n">
        <v>0</v>
      </c>
      <c r="N11" s="9">
        <f>M11-L11</f>
        <v/>
      </c>
      <c r="O11" s="6">
        <f>MAX(0,TODAY()-F11)</f>
        <v/>
      </c>
      <c r="P11" s="4" t="inlineStr">
        <is>
          <t>Fenêtre de déploiement à confirmer</t>
        </is>
      </c>
      <c r="Q11" s="10">
        <f>E11-MIN($E$3:$E$12)</f>
        <v/>
      </c>
      <c r="R11" s="10">
        <f>F11-E11+1</f>
        <v/>
      </c>
    </row>
    <row r="12">
      <c r="A12" s="11" t="n">
        <v>10</v>
      </c>
      <c r="B12" s="12" t="inlineStr">
        <is>
          <t>Déploiement</t>
        </is>
      </c>
      <c r="C12" s="12" t="inlineStr">
        <is>
          <t>Bilan projet</t>
        </is>
      </c>
      <c r="D12" s="12" t="inlineStr">
        <is>
          <t>Lucas</t>
        </is>
      </c>
      <c r="E12" s="5" t="n">
        <v>46125</v>
      </c>
      <c r="F12" s="5" t="n">
        <v>46129</v>
      </c>
      <c r="G12" s="13">
        <f>NETWORKDAYS(E12,F12)</f>
        <v/>
      </c>
      <c r="H12" s="12" t="inlineStr">
        <is>
          <t>9</t>
        </is>
      </c>
      <c r="I12" s="12" t="inlineStr">
        <is>
          <t>À faire</t>
        </is>
      </c>
      <c r="J12" s="7" t="n">
        <v>0</v>
      </c>
      <c r="K12" s="12" t="inlineStr">
        <is>
          <t>Basse</t>
        </is>
      </c>
      <c r="L12" s="8" t="n">
        <v>1000</v>
      </c>
      <c r="M12" s="8" t="n">
        <v>0</v>
      </c>
      <c r="N12" s="14">
        <f>M12-L12</f>
        <v/>
      </c>
      <c r="O12" s="13">
        <f>MAX(0,TODAY()-F12)</f>
        <v/>
      </c>
      <c r="P12" s="12" t="inlineStr">
        <is>
          <t>Rapport final à produire</t>
        </is>
      </c>
      <c r="Q12" s="10">
        <f>E12-MIN($E$3:$E$12)</f>
        <v/>
      </c>
      <c r="R12" s="10">
        <f>F12-E12+1</f>
        <v/>
      </c>
    </row>
    <row r="14">
      <c r="C14" s="15" t="inlineStr">
        <is>
          <t>TOTAUX / MOYENNES</t>
        </is>
      </c>
      <c r="G14" s="15">
        <f>SUM(G3:G12)</f>
        <v/>
      </c>
      <c r="J14" s="16">
        <f>AVERAGE(J3:J12)</f>
        <v/>
      </c>
      <c r="L14" s="17">
        <f>SUM(L3:L12)</f>
        <v/>
      </c>
      <c r="M14" s="17">
        <f>SUM(M3:M12)</f>
        <v/>
      </c>
      <c r="N14" s="17">
        <f>SUM(N3:N12)</f>
        <v/>
      </c>
      <c r="O14" s="15">
        <f>SUM(O3:O12)</f>
        <v/>
      </c>
    </row>
  </sheetData>
  <mergeCells count="1">
    <mergeCell ref="A1:P1"/>
  </mergeCells>
  <conditionalFormatting sqref="O3:O12">
    <cfRule type="expression" priority="1" dxfId="0" stopIfTrue="1">
      <formula>O3&gt;0</formula>
    </cfRule>
  </conditionalFormatting>
  <conditionalFormatting sqref="I3:I12">
    <cfRule type="expression" priority="2" dxfId="1" stopIfTrue="1">
      <formula>I3="Terminé"</formula>
    </cfRule>
  </conditionalFormatting>
  <conditionalFormatting sqref="N3:N12">
    <cfRule type="cellIs" priority="3" operator="lessThan" dxfId="1">
      <formula>0</formula>
    </cfRule>
    <cfRule type="cellIs" priority="4" operator="greaterThan" dxfId="0">
      <formula>0</formula>
    </cfRule>
  </conditionalFormatting>
  <dataValidations count="2">
    <dataValidation sqref="I3:I12" showErrorMessage="1" showInputMessage="1" allowBlank="1" type="list">
      <formula1>"À faire,En cours,En attente,Terminé,Bloqué"</formula1>
    </dataValidation>
    <dataValidation sqref="K3:K12" showErrorMessage="1" showInputMessage="1" allowBlank="1" type="list">
      <formula1>"Haute,Moyenne,Basse"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" t="inlineStr">
        <is>
          <t>SYNTHESE DU PROJET</t>
        </is>
      </c>
    </row>
    <row r="3">
      <c r="A3" s="2" t="inlineStr">
        <is>
          <t>Indicateur</t>
        </is>
      </c>
      <c r="B3" s="2" t="inlineStr">
        <is>
          <t>Valeur</t>
        </is>
      </c>
    </row>
    <row r="4">
      <c r="A4" s="4" t="inlineStr">
        <is>
          <t>Nombre total de tâches</t>
        </is>
      </c>
      <c r="B4" s="18">
        <f>COUNTA('Planning Gantt'!C3:C12)</f>
        <v/>
      </c>
    </row>
    <row r="5">
      <c r="A5" s="12" t="inlineStr">
        <is>
          <t>Tâches terminées</t>
        </is>
      </c>
      <c r="B5" s="18">
        <f>COUNTIF('Planning Gantt'!I3:I12,"Terminé")</f>
        <v/>
      </c>
    </row>
    <row r="6">
      <c r="A6" s="4" t="inlineStr">
        <is>
          <t>Tâches en cours</t>
        </is>
      </c>
      <c r="B6" s="18">
        <f>COUNTIF('Planning Gantt'!I3:I12,"En cours")</f>
        <v/>
      </c>
    </row>
    <row r="7">
      <c r="A7" s="12" t="inlineStr">
        <is>
          <t>Tâches en retard</t>
        </is>
      </c>
      <c r="B7" s="18">
        <f>COUNTIF('Planning Gantt'!O3:O12,"&gt;0")</f>
        <v/>
      </c>
    </row>
    <row r="8">
      <c r="A8" s="4" t="inlineStr">
        <is>
          <t>Avancement moyen</t>
        </is>
      </c>
      <c r="B8" s="19">
        <f>AVERAGE('Planning Gantt'!J3:J12)</f>
        <v/>
      </c>
    </row>
    <row r="9">
      <c r="A9" s="12" t="inlineStr">
        <is>
          <t>Coût estimé total (€)</t>
        </is>
      </c>
      <c r="B9" s="20">
        <f>SUM('Planning Gantt'!L3:L12)</f>
        <v/>
      </c>
    </row>
    <row r="10">
      <c r="A10" s="4" t="inlineStr">
        <is>
          <t>Coût réel total (€)</t>
        </is>
      </c>
      <c r="B10" s="20">
        <f>SUM('Planning Gantt'!M3:M12)</f>
        <v/>
      </c>
    </row>
    <row r="11">
      <c r="A11" s="12" t="inlineStr">
        <is>
          <t>Écart global (€)</t>
        </is>
      </c>
      <c r="B11" s="20">
        <f>SUM('Planning Gantt'!N3:N12)</f>
        <v/>
      </c>
    </row>
    <row r="12">
      <c r="A12" s="4" t="inlineStr">
        <is>
          <t>Tâches haute priorité</t>
        </is>
      </c>
      <c r="B12" s="18">
        <f>COUNTIF('Planning Gantt'!K3:K12,"Haute")</f>
        <v/>
      </c>
    </row>
    <row r="15">
      <c r="A15" s="21" t="inlineStr">
        <is>
          <t>Répartition par statut</t>
        </is>
      </c>
      <c r="D15" s="21" t="inlineStr">
        <is>
          <t>Répartition par phase</t>
        </is>
      </c>
    </row>
    <row r="16">
      <c r="A16" s="2" t="inlineStr">
        <is>
          <t>Statut</t>
        </is>
      </c>
      <c r="B16" s="2" t="inlineStr">
        <is>
          <t>Nombre</t>
        </is>
      </c>
      <c r="D16" s="2" t="inlineStr">
        <is>
          <t>Phase</t>
        </is>
      </c>
      <c r="E16" s="2" t="inlineStr">
        <is>
          <t>Nombre</t>
        </is>
      </c>
    </row>
    <row r="17">
      <c r="A17" s="4" t="inlineStr">
        <is>
          <t>À faire</t>
        </is>
      </c>
      <c r="B17" s="22">
        <f>COUNTIF('Planning Gantt'!I3:I12,"À faire")</f>
        <v/>
      </c>
      <c r="D17" s="4" t="inlineStr">
        <is>
          <t>Cadrage</t>
        </is>
      </c>
      <c r="E17" s="22">
        <f>COUNTIF('Planning Gantt'!B3:B12,"Cadrage")</f>
        <v/>
      </c>
    </row>
    <row r="18">
      <c r="A18" s="12" t="inlineStr">
        <is>
          <t>En cours</t>
        </is>
      </c>
      <c r="B18" s="23">
        <f>COUNTIF('Planning Gantt'!I3:I12,"En cours")</f>
        <v/>
      </c>
      <c r="D18" s="12" t="inlineStr">
        <is>
          <t>Conception</t>
        </is>
      </c>
      <c r="E18" s="23">
        <f>COUNTIF('Planning Gantt'!B3:B12,"Conception")</f>
        <v/>
      </c>
    </row>
    <row r="19">
      <c r="A19" s="4" t="inlineStr">
        <is>
          <t>En attente</t>
        </is>
      </c>
      <c r="B19" s="22">
        <f>COUNTIF('Planning Gantt'!I3:I12,"En attente")</f>
        <v/>
      </c>
      <c r="D19" s="4" t="inlineStr">
        <is>
          <t>Développement</t>
        </is>
      </c>
      <c r="E19" s="22">
        <f>COUNTIF('Planning Gantt'!B3:B12,"Développement")</f>
        <v/>
      </c>
    </row>
    <row r="20">
      <c r="A20" s="12" t="inlineStr">
        <is>
          <t>Terminé</t>
        </is>
      </c>
      <c r="B20" s="23">
        <f>COUNTIF('Planning Gantt'!I3:I12,"Terminé")</f>
        <v/>
      </c>
      <c r="D20" s="12" t="inlineStr">
        <is>
          <t>Tests</t>
        </is>
      </c>
      <c r="E20" s="23">
        <f>COUNTIF('Planning Gantt'!B3:B12,"Tests")</f>
        <v/>
      </c>
    </row>
    <row r="21">
      <c r="A21" s="4" t="inlineStr">
        <is>
          <t>Bloqué</t>
        </is>
      </c>
      <c r="B21" s="22">
        <f>COUNTIF('Planning Gantt'!I3:I12,"Bloqué")</f>
        <v/>
      </c>
      <c r="D21" s="4" t="inlineStr">
        <is>
          <t>Déploiement</t>
        </is>
      </c>
      <c r="E21" s="22">
        <f>COUNTIF('Planning Gantt'!B3:B12,"Déploiement")</f>
        <v/>
      </c>
    </row>
    <row r="23">
      <c r="A23" s="21" t="inlineStr">
        <is>
          <t>Avancement moyen par responsable</t>
        </is>
      </c>
    </row>
    <row r="24">
      <c r="A24" s="2" t="inlineStr">
        <is>
          <t>Responsable</t>
        </is>
      </c>
      <c r="B24" s="2" t="inlineStr">
        <is>
          <t>Avancement moyen</t>
        </is>
      </c>
    </row>
    <row r="25">
      <c r="A25" s="4" t="inlineStr">
        <is>
          <t>Lucas</t>
        </is>
      </c>
      <c r="B25" s="24">
        <f>IFERROR(AVERAGEIF('Planning Gantt'!D3:D12,"Lucas",'Planning Gantt'!J3:J12),0)</f>
        <v/>
      </c>
    </row>
    <row r="26">
      <c r="A26" s="12" t="inlineStr">
        <is>
          <t>Emma</t>
        </is>
      </c>
      <c r="B26" s="25">
        <f>IFERROR(AVERAGEIF('Planning Gantt'!D3:D12,"Emma",'Planning Gantt'!J3:J12),0)</f>
        <v/>
      </c>
    </row>
    <row r="27">
      <c r="A27" s="4" t="inlineStr">
        <is>
          <t>Léa</t>
        </is>
      </c>
      <c r="B27" s="24">
        <f>IFERROR(AVERAGEIF('Planning Gantt'!D3:D12,"Léa",'Planning Gantt'!J3:J12),0)</f>
        <v/>
      </c>
    </row>
    <row r="28">
      <c r="A28" s="12" t="inlineStr">
        <is>
          <t>Hugo</t>
        </is>
      </c>
      <c r="B28" s="25">
        <f>IFERROR(AVERAGEIF('Planning Gantt'!D3:D12,"Hugo",'Planning Gantt'!J3:J12),0)</f>
        <v/>
      </c>
    </row>
    <row r="29">
      <c r="A29" s="4" t="inlineStr">
        <is>
          <t>Théo</t>
        </is>
      </c>
      <c r="B29" s="24">
        <f>IFERROR(AVERAGEIF('Planning Gantt'!D3:D12,"Théo",'Planning Gantt'!J3:J12),0)</f>
        <v/>
      </c>
    </row>
    <row r="30">
      <c r="A30" s="12" t="inlineStr">
        <is>
          <t>Camille</t>
        </is>
      </c>
      <c r="B30" s="25">
        <f>IFERROR(AVERAGEIF('Planning Gantt'!D3:D12,"Camille",'Planning Gantt'!J3:J12),0)</f>
        <v/>
      </c>
    </row>
    <row r="31">
      <c r="A31" s="4" t="inlineStr">
        <is>
          <t>Chloé</t>
        </is>
      </c>
      <c r="B31" s="24">
        <f>IFERROR(AVERAGEIF('Planning Gantt'!D3:D12,"Chloé",'Planning Gantt'!J3:J12),0)</f>
        <v/>
      </c>
    </row>
    <row r="32">
      <c r="A32" s="12" t="inlineStr">
        <is>
          <t>Nathan</t>
        </is>
      </c>
      <c r="B32" s="25">
        <f>IFERROR(AVERAGEIF('Planning Gantt'!D3:D12,"Nathan",'Planning Gantt'!J3:J12),0)</f>
        <v/>
      </c>
    </row>
    <row r="33">
      <c r="A33" s="4" t="inlineStr">
        <is>
          <t>Manon</t>
        </is>
      </c>
      <c r="B33" s="24">
        <f>IFERROR(AVERAGEIF('Planning Gantt'!D3:D12,"Manon",'Planning Gantt'!J3:J12),0)</f>
        <v/>
      </c>
    </row>
  </sheetData>
  <mergeCells count="4">
    <mergeCell ref="A1:E1"/>
    <mergeCell ref="A15:B15"/>
    <mergeCell ref="D15:E15"/>
    <mergeCell ref="A23:B2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8" customHeight="1">
      <c r="A1" s="1" t="inlineStr">
        <is>
          <t>MODE D'EMPLOI - PLANNING GANTT</t>
        </is>
      </c>
    </row>
    <row r="3" ht="42" customHeight="1">
      <c r="A3" s="26" t="inlineStr">
        <is>
          <t>Renseigner une tâche</t>
        </is>
      </c>
      <c r="B3" s="12" t="inlineStr">
        <is>
          <t>Complétez chaque ligne de la feuille 'Planning Gantt' : ID, phase, tâche, responsable, dates de début et de fin prévues. Les cellules jaune pâle sont à saisir manuellement.</t>
        </is>
      </c>
    </row>
    <row r="4" ht="42" customHeight="1">
      <c r="A4" s="26" t="inlineStr">
        <is>
          <t>Format des dates</t>
        </is>
      </c>
      <c r="B4" s="4" t="inlineStr">
        <is>
          <t>Toutes les dates doivent être saisies au format JJ/MM/AAAA (exemple : 15/03/2026).</t>
        </is>
      </c>
    </row>
    <row r="5" ht="42" customHeight="1">
      <c r="A5" s="26" t="inlineStr">
        <is>
          <t>Durée automatique</t>
        </is>
      </c>
      <c r="B5" s="12" t="inlineStr">
        <is>
          <t>La colonne 'Durée (j. ouvrés)' se calcule automatiquement avec NETWORKDAYS en fonction des dates de début et de fin.</t>
        </is>
      </c>
    </row>
    <row r="6" ht="42" customHeight="1">
      <c r="A6" s="26" t="inlineStr">
        <is>
          <t>Statuts disponibles</t>
        </is>
      </c>
      <c r="B6" s="4" t="inlineStr">
        <is>
          <t>À faire, En cours, En attente, Terminé, Bloqué. Sélectionnez le statut via la liste déroulante en colonne I.</t>
        </is>
      </c>
    </row>
    <row r="7" ht="42" customHeight="1">
      <c r="A7" s="26" t="inlineStr">
        <is>
          <t>Priorités disponibles</t>
        </is>
      </c>
      <c r="B7" s="12" t="inlineStr">
        <is>
          <t>Haute, Moyenne, Basse. À choisir via la liste déroulante en colonne K selon l'importance de la tâche.</t>
        </is>
      </c>
    </row>
    <row r="8" ht="42" customHeight="1">
      <c r="A8" s="26" t="inlineStr">
        <is>
          <t>Mise à jour de l'avancement</t>
        </is>
      </c>
      <c r="B8" s="4" t="inlineStr">
        <is>
          <t>Saisissez le % d'avancement en colonne J. Lorsque la tâche est terminée, indiquez le statut 'Terminé' et un avancement de 100%.</t>
        </is>
      </c>
    </row>
    <row r="9" ht="42" customHeight="1">
      <c r="A9" s="26" t="inlineStr">
        <is>
          <t>Suivi des coûts</t>
        </is>
      </c>
      <c r="B9" s="12" t="inlineStr">
        <is>
          <t>Renseignez le coût estimé (colonne L) et le coût réel (colonne M). L'écart se calcule automatiquement en colonne N.</t>
        </is>
      </c>
    </row>
    <row r="10" ht="42" customHeight="1">
      <c r="A10" s="26" t="inlineStr">
        <is>
          <t>Suivi des retards</t>
        </is>
      </c>
      <c r="B10" s="4" t="inlineStr">
        <is>
          <t>La colonne 'Retard (jours)' calcule automatiquement le nombre de jours de retard par rapport à la date de fin prévue, si la date du jour la dépasse.</t>
        </is>
      </c>
    </row>
    <row r="11" ht="42" customHeight="1">
      <c r="A11" s="26" t="inlineStr">
        <is>
          <t>Lecture du diagramme de Gantt</t>
        </is>
      </c>
      <c r="B11" s="12" t="inlineStr">
        <is>
          <t>Le graphique en barres empilées représente chaque tâche : la partie invisible correspond au décalage depuis le début du projet, la partie violette à la durée de la tâche.</t>
        </is>
      </c>
    </row>
    <row r="12" ht="42" customHeight="1">
      <c r="A12" s="26" t="inlineStr">
        <is>
          <t>Mise en évidence automatique</t>
        </is>
      </c>
      <c r="B12" s="4" t="inlineStr">
        <is>
          <t>Les retards apparaissent en rouge, les tâches terminées en vert. Ces couleurs se mettent à jour automatiquement selon les données saisies.</t>
        </is>
      </c>
    </row>
    <row r="13" ht="42" customHeight="1">
      <c r="A13" s="26" t="inlineStr">
        <is>
          <t>Synthèse du projet</t>
        </is>
      </c>
      <c r="B13" s="12" t="inlineStr">
        <is>
          <t>La feuille 'Synthèse projet' regroupe les indicateurs clés (avancement global, coûts, répartition par statut/phase/responsable) et se met à jour automatiquement.</t>
        </is>
      </c>
    </row>
    <row r="14" ht="42" customHeight="1">
      <c r="A14" s="26" t="inlineStr">
        <is>
          <t>Bonnes pratiques</t>
        </is>
      </c>
      <c r="B14" s="4" t="inlineStr">
        <is>
          <t>Mettez à jour le planning au moins une fois par semaine pour un suivi fiable du projet.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2026-07-08T17:26:46Z</dcterms:created>
  <dcterms:modified xmlns:dcterms="http://purl.org/dc/terms/" xmlns:xsi="http://www.w3.org/2001/XMLSchema-instance" xsi:type="dcterms:W3CDTF">2026-07-08T17:26:46Z</dcterms:modified>
</cp:coreProperties>
</file>