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projet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#,##0.00&quot; €&quot;"/>
    <numFmt numFmtId="167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b val="1"/>
      <color rgb="00FFFFFF"/>
      <sz val="11"/>
    </font>
    <font>
      <name val="Calibri"/>
      <b val="1"/>
      <color rgb="001F2937"/>
      <sz val="11"/>
    </font>
    <font>
      <name val="Calibri"/>
      <color rgb="001F2937"/>
      <sz val="11"/>
    </font>
    <font>
      <name val="Calibri"/>
      <b val="1"/>
      <color rgb="0016A34A"/>
      <sz val="11"/>
    </font>
  </fonts>
  <fills count="8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FFBEB"/>
        <bgColor rgb="00FFFBEB"/>
      </patternFill>
    </fill>
    <fill>
      <patternFill patternType="solid">
        <fgColor rgb="00F1EDFB"/>
        <bgColor rgb="00F1EDF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9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7" fontId="3" fillId="6" borderId="1" applyAlignment="1" pivotButton="0" quotePrefix="0" xfId="0">
      <alignment horizontal="center" vertical="center" wrapText="1"/>
    </xf>
    <xf numFmtId="0" fontId="2" fillId="7" borderId="1" pivotButton="0" quotePrefix="0" xfId="0"/>
    <xf numFmtId="0" fontId="0" fillId="7" borderId="1" pivotButton="0" quotePrefix="0" xfId="0"/>
    <xf numFmtId="0" fontId="4" fillId="0" borderId="0" pivotButton="0" quotePrefix="0" xfId="0"/>
    <xf numFmtId="0" fontId="0" fillId="3" borderId="1" pivotButton="0" quotePrefix="0" xfId="0"/>
    <xf numFmtId="166" fontId="0" fillId="0" borderId="0" pivotButton="0" quotePrefix="0" xfId="0"/>
    <xf numFmtId="0" fontId="1" fillId="0" borderId="0" pivotButton="0" quotePrefix="0" xfId="0"/>
    <xf numFmtId="0" fontId="4" fillId="4" borderId="1" pivotButton="0" quotePrefix="0" xfId="0"/>
    <xf numFmtId="0" fontId="4" fillId="5" borderId="1" pivotButton="0" quotePrefix="0" xfId="0"/>
    <xf numFmtId="9" fontId="0" fillId="4" borderId="1" applyAlignment="1" pivotButton="0" quotePrefix="0" xfId="0">
      <alignment horizontal="center" vertical="center" wrapText="1"/>
    </xf>
    <xf numFmtId="166" fontId="5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5">
    <dxf>
      <font>
        <b val="1"/>
        <color rgb="0016A34A"/>
      </font>
      <fill>
        <patternFill patternType="solid">
          <fgColor rgb="00D1FAE5"/>
          <bgColor rgb="00D1FAE5"/>
        </patternFill>
      </fill>
    </dxf>
    <dxf>
      <font>
        <b val="1"/>
        <color rgb="00B45309"/>
      </font>
      <fill>
        <patternFill patternType="solid">
          <fgColor rgb="00FEF3C7"/>
          <bgColor rgb="00FEF3C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color rgb="00DC2626"/>
      </font>
      <fill>
        <patternFill patternType="solid">
          <fgColor rgb="00FEE2E2"/>
          <bgColor rgb="00FEE2E2"/>
        </patternFill>
      </fill>
    </dxf>
    <dxf>
      <font>
        <color rgb="0016A34A"/>
      </font>
      <fill>
        <patternFill patternType="solid">
          <fgColor rgb="00D1FAE5"/>
          <b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tâches par statut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'Tableau de bord'!$A$4:$A$7</f>
            </numRef>
          </cat>
          <val>
            <numRef>
              <f>'Tableau de bord'!$B$4:$B$7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prévu vs réel par tâche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'Plan de projet'!K3</f>
            </strRef>
          </tx>
          <spPr>
            <a:solidFill xmlns:a="http://schemas.openxmlformats.org/drawingml/2006/main">
              <a:srgbClr val="5D3BC4"/>
            </a:solidFill>
            <a:ln xmlns:a="http://schemas.openxmlformats.org/drawingml/2006/main">
              <a:prstDash val="solid"/>
            </a:ln>
          </spPr>
          <cat>
            <numRef>
              <f>'Plan de projet'!$B$4:$B$13</f>
            </numRef>
          </cat>
          <val>
            <numRef>
              <f>'Plan de projet'!$K$4:$K$13</f>
            </numRef>
          </val>
        </ser>
        <ser>
          <idx val="1"/>
          <order val="1"/>
          <tx>
            <strRef>
              <f>'Plan de projet'!L3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cat>
            <numRef>
              <f>'Plan de projet'!$B$4:$B$13</f>
            </numRef>
          </cat>
          <val>
            <numRef>
              <f>'Plan de projet'!$L$4:$L$13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Tâche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Avancement des tâches (%)</a:t>
            </a:r>
          </a:p>
        </rich>
      </tx>
    </title>
    <plotArea>
      <lineChart>
        <grouping val="standard"/>
        <ser>
          <idx val="0"/>
          <order val="0"/>
          <tx>
            <strRef>
              <f>'Plan de projet'!I3</f>
            </strRef>
          </tx>
          <spPr>
            <a:ln xmlns:a="http://schemas.openxmlformats.org/drawingml/2006/main" w="25000">
              <a:solidFill>
                <a:srgbClr val="4A2AA5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 de projet'!$B$4:$B$13</f>
            </numRef>
          </cat>
          <val>
            <numRef>
              <f>'Plan de projet'!$I$4:$I$13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Avancement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35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6" customWidth="1" min="3" max="3"/>
    <col width="15" customWidth="1" min="4" max="4"/>
    <col width="12" customWidth="1" min="5" max="5"/>
    <col width="12" customWidth="1" min="6" max="6"/>
    <col width="10" customWidth="1" min="7" max="7"/>
    <col width="13" customWidth="1" min="8" max="8"/>
    <col width="14" customWidth="1" min="9" max="9"/>
    <col width="11" customWidth="1" min="10" max="10"/>
    <col width="15" customWidth="1" min="11" max="11"/>
    <col width="15" customWidth="1" min="12" max="12"/>
    <col width="13" customWidth="1" min="13" max="13"/>
    <col width="11" customWidth="1" min="14" max="14"/>
  </cols>
  <sheetData>
    <row r="1" ht="28" customHeight="1">
      <c r="A1" s="1" t="inlineStr">
        <is>
          <t>PLAN DE PROJET EXCEL — SUIVI DES TÂCHES ET BUDGET 2026</t>
        </is>
      </c>
    </row>
    <row r="3" ht="32" customHeight="1">
      <c r="A3" s="2" t="inlineStr">
        <is>
          <t>N°</t>
        </is>
      </c>
      <c r="B3" s="2" t="inlineStr">
        <is>
          <t>Tâche</t>
        </is>
      </c>
      <c r="C3" s="2" t="inlineStr">
        <is>
          <t>Responsable</t>
        </is>
      </c>
      <c r="D3" s="2" t="inlineStr">
        <is>
          <t>Catégorie</t>
        </is>
      </c>
      <c r="E3" s="2" t="inlineStr">
        <is>
          <t>Date début</t>
        </is>
      </c>
      <c r="F3" s="2" t="inlineStr">
        <is>
          <t>Date fin</t>
        </is>
      </c>
      <c r="G3" s="2" t="inlineStr">
        <is>
          <t>Durée (j)</t>
        </is>
      </c>
      <c r="H3" s="2" t="inlineStr">
        <is>
          <t>Statut</t>
        </is>
      </c>
      <c r="I3" s="2" t="inlineStr">
        <is>
          <t>Avancement (%)</t>
        </is>
      </c>
      <c r="J3" s="2" t="inlineStr">
        <is>
          <t>Priorité</t>
        </is>
      </c>
      <c r="K3" s="2" t="inlineStr">
        <is>
          <t>Budget prévu (€)</t>
        </is>
      </c>
      <c r="L3" s="2" t="inlineStr">
        <is>
          <t>Budget réel (€)</t>
        </is>
      </c>
      <c r="M3" s="2" t="inlineStr">
        <is>
          <t>Écart (€)</t>
        </is>
      </c>
      <c r="N3" s="2" t="inlineStr">
        <is>
          <t>Écart (%)</t>
        </is>
      </c>
    </row>
    <row r="4">
      <c r="A4" s="3" t="n">
        <v>1</v>
      </c>
      <c r="B4" s="4" t="inlineStr">
        <is>
          <t>Cadrage du projet</t>
        </is>
      </c>
      <c r="C4" s="3" t="inlineStr">
        <is>
          <t>Camille Dubois</t>
        </is>
      </c>
      <c r="D4" s="3" t="inlineStr">
        <is>
          <t>Préparation</t>
        </is>
      </c>
      <c r="E4" s="5" t="n">
        <v>46028</v>
      </c>
      <c r="F4" s="5" t="n">
        <v>46032</v>
      </c>
      <c r="G4" s="3">
        <f>F4-E4</f>
        <v/>
      </c>
      <c r="H4" s="3" t="inlineStr">
        <is>
          <t>Terminé</t>
        </is>
      </c>
      <c r="I4" s="6" t="n">
        <v>1</v>
      </c>
      <c r="J4" s="3" t="inlineStr">
        <is>
          <t>Haute</t>
        </is>
      </c>
      <c r="K4" s="7" t="n">
        <v>2500</v>
      </c>
      <c r="L4" s="7" t="n">
        <v>2400</v>
      </c>
      <c r="M4" s="8">
        <f>L4-K4</f>
        <v/>
      </c>
      <c r="N4" s="9">
        <f>IFERROR(M4/K4,0)</f>
        <v/>
      </c>
    </row>
    <row r="5">
      <c r="A5" s="10" t="n">
        <v>2</v>
      </c>
      <c r="B5" s="11" t="inlineStr">
        <is>
          <t>Analyse des besoins</t>
        </is>
      </c>
      <c r="C5" s="10" t="inlineStr">
        <is>
          <t>Lucas Martin</t>
        </is>
      </c>
      <c r="D5" s="10" t="inlineStr">
        <is>
          <t>Préparation</t>
        </is>
      </c>
      <c r="E5" s="12" t="n">
        <v>46035</v>
      </c>
      <c r="F5" s="12" t="n">
        <v>46042</v>
      </c>
      <c r="G5" s="10">
        <f>F5-E5</f>
        <v/>
      </c>
      <c r="H5" s="10" t="inlineStr">
        <is>
          <t>Terminé</t>
        </is>
      </c>
      <c r="I5" s="6" t="n">
        <v>1</v>
      </c>
      <c r="J5" s="10" t="inlineStr">
        <is>
          <t>Haute</t>
        </is>
      </c>
      <c r="K5" s="7" t="n">
        <v>4000</v>
      </c>
      <c r="L5" s="7" t="n">
        <v>4200</v>
      </c>
      <c r="M5" s="13">
        <f>L5-K5</f>
        <v/>
      </c>
      <c r="N5" s="14">
        <f>IFERROR(M5/K5,0)</f>
        <v/>
      </c>
    </row>
    <row r="6">
      <c r="A6" s="3" t="n">
        <v>3</v>
      </c>
      <c r="B6" s="4" t="inlineStr">
        <is>
          <t>Conception structure Excel</t>
        </is>
      </c>
      <c r="C6" s="3" t="inlineStr">
        <is>
          <t>Emma Bernard</t>
        </is>
      </c>
      <c r="D6" s="3" t="inlineStr">
        <is>
          <t>Conception</t>
        </is>
      </c>
      <c r="E6" s="5" t="n">
        <v>46043</v>
      </c>
      <c r="F6" s="5" t="n">
        <v>46052</v>
      </c>
      <c r="G6" s="3">
        <f>F6-E6</f>
        <v/>
      </c>
      <c r="H6" s="3" t="inlineStr">
        <is>
          <t>Terminé</t>
        </is>
      </c>
      <c r="I6" s="6" t="n">
        <v>1</v>
      </c>
      <c r="J6" s="3" t="inlineStr">
        <is>
          <t>Haute</t>
        </is>
      </c>
      <c r="K6" s="7" t="n">
        <v>3000</v>
      </c>
      <c r="L6" s="7" t="n">
        <v>2900</v>
      </c>
      <c r="M6" s="8">
        <f>L6-K6</f>
        <v/>
      </c>
      <c r="N6" s="9">
        <f>IFERROR(M6/K6,0)</f>
        <v/>
      </c>
    </row>
    <row r="7">
      <c r="A7" s="10" t="n">
        <v>4</v>
      </c>
      <c r="B7" s="11" t="inlineStr">
        <is>
          <t>Développement formules</t>
        </is>
      </c>
      <c r="C7" s="10" t="inlineStr">
        <is>
          <t>Hugo Petit</t>
        </is>
      </c>
      <c r="D7" s="10" t="inlineStr">
        <is>
          <t>Développement</t>
        </is>
      </c>
      <c r="E7" s="12" t="n">
        <v>46055</v>
      </c>
      <c r="F7" s="12" t="n">
        <v>46066</v>
      </c>
      <c r="G7" s="10">
        <f>F7-E7</f>
        <v/>
      </c>
      <c r="H7" s="10" t="inlineStr">
        <is>
          <t>En cours</t>
        </is>
      </c>
      <c r="I7" s="6" t="n">
        <v>0.7</v>
      </c>
      <c r="J7" s="10" t="inlineStr">
        <is>
          <t>Haute</t>
        </is>
      </c>
      <c r="K7" s="7" t="n">
        <v>6000</v>
      </c>
      <c r="L7" s="7" t="n">
        <v>4500</v>
      </c>
      <c r="M7" s="13">
        <f>L7-K7</f>
        <v/>
      </c>
      <c r="N7" s="14">
        <f>IFERROR(M7/K7,0)</f>
        <v/>
      </c>
    </row>
    <row r="8">
      <c r="A8" s="3" t="n">
        <v>5</v>
      </c>
      <c r="B8" s="4" t="inlineStr">
        <is>
          <t>Création tableaux de bord</t>
        </is>
      </c>
      <c r="C8" s="3" t="inlineStr">
        <is>
          <t>Léa Robert</t>
        </is>
      </c>
      <c r="D8" s="3" t="inlineStr">
        <is>
          <t>Développement</t>
        </is>
      </c>
      <c r="E8" s="5" t="n">
        <v>46062</v>
      </c>
      <c r="F8" s="5" t="n">
        <v>46073</v>
      </c>
      <c r="G8" s="3">
        <f>F8-E8</f>
        <v/>
      </c>
      <c r="H8" s="3" t="inlineStr">
        <is>
          <t>En cours</t>
        </is>
      </c>
      <c r="I8" s="6" t="n">
        <v>0.55</v>
      </c>
      <c r="J8" s="3" t="inlineStr">
        <is>
          <t>Moyenne</t>
        </is>
      </c>
      <c r="K8" s="7" t="n">
        <v>5000</v>
      </c>
      <c r="L8" s="7" t="n">
        <v>3100</v>
      </c>
      <c r="M8" s="8">
        <f>L8-K8</f>
        <v/>
      </c>
      <c r="N8" s="9">
        <f>IFERROR(M8/K8,0)</f>
        <v/>
      </c>
    </row>
    <row r="9">
      <c r="A9" s="10" t="n">
        <v>6</v>
      </c>
      <c r="B9" s="11" t="inlineStr">
        <is>
          <t>Tests et validation</t>
        </is>
      </c>
      <c r="C9" s="10" t="inlineStr">
        <is>
          <t>Louis Richard</t>
        </is>
      </c>
      <c r="D9" s="10" t="inlineStr">
        <is>
          <t>Qualité</t>
        </is>
      </c>
      <c r="E9" s="12" t="n">
        <v>46076</v>
      </c>
      <c r="F9" s="12" t="n">
        <v>46087</v>
      </c>
      <c r="G9" s="10">
        <f>F9-E9</f>
        <v/>
      </c>
      <c r="H9" s="10" t="inlineStr">
        <is>
          <t>En attente</t>
        </is>
      </c>
      <c r="I9" s="6" t="n">
        <v>0.1</v>
      </c>
      <c r="J9" s="10" t="inlineStr">
        <is>
          <t>Moyenne</t>
        </is>
      </c>
      <c r="K9" s="7" t="n">
        <v>2800</v>
      </c>
      <c r="L9" s="7" t="n">
        <v>500</v>
      </c>
      <c r="M9" s="13">
        <f>L9-K9</f>
        <v/>
      </c>
      <c r="N9" s="14">
        <f>IFERROR(M9/K9,0)</f>
        <v/>
      </c>
    </row>
    <row r="10">
      <c r="A10" s="3" t="n">
        <v>7</v>
      </c>
      <c r="B10" s="4" t="inlineStr">
        <is>
          <t>Formation des utilisateurs</t>
        </is>
      </c>
      <c r="C10" s="3" t="inlineStr">
        <is>
          <t>Chloé Dumont</t>
        </is>
      </c>
      <c r="D10" s="3" t="inlineStr">
        <is>
          <t>Déploiement</t>
        </is>
      </c>
      <c r="E10" s="5" t="n">
        <v>46090</v>
      </c>
      <c r="F10" s="5" t="n">
        <v>46094</v>
      </c>
      <c r="G10" s="3">
        <f>F10-E10</f>
        <v/>
      </c>
      <c r="H10" s="3" t="inlineStr">
        <is>
          <t>En attente</t>
        </is>
      </c>
      <c r="I10" s="6" t="n">
        <v>0</v>
      </c>
      <c r="J10" s="3" t="inlineStr">
        <is>
          <t>Basse</t>
        </is>
      </c>
      <c r="K10" s="7" t="n">
        <v>1800</v>
      </c>
      <c r="L10" s="7" t="n">
        <v>0</v>
      </c>
      <c r="M10" s="8">
        <f>L10-K10</f>
        <v/>
      </c>
      <c r="N10" s="9">
        <f>IFERROR(M10/K10,0)</f>
        <v/>
      </c>
    </row>
    <row r="11">
      <c r="A11" s="10" t="n">
        <v>8</v>
      </c>
      <c r="B11" s="11" t="inlineStr">
        <is>
          <t>Déploiement à Lyon</t>
        </is>
      </c>
      <c r="C11" s="10" t="inlineStr">
        <is>
          <t>Nathan Moreau</t>
        </is>
      </c>
      <c r="D11" s="10" t="inlineStr">
        <is>
          <t>Déploiement</t>
        </is>
      </c>
      <c r="E11" s="12" t="n">
        <v>46097</v>
      </c>
      <c r="F11" s="12" t="n">
        <v>46101</v>
      </c>
      <c r="G11" s="10">
        <f>F11-E11</f>
        <v/>
      </c>
      <c r="H11" s="10" t="inlineStr">
        <is>
          <t>En attente</t>
        </is>
      </c>
      <c r="I11" s="6" t="n">
        <v>0</v>
      </c>
      <c r="J11" s="10" t="inlineStr">
        <is>
          <t>Haute</t>
        </is>
      </c>
      <c r="K11" s="7" t="n">
        <v>2200</v>
      </c>
      <c r="L11" s="7" t="n">
        <v>0</v>
      </c>
      <c r="M11" s="13">
        <f>L11-K11</f>
        <v/>
      </c>
      <c r="N11" s="14">
        <f>IFERROR(M11/K11,0)</f>
        <v/>
      </c>
    </row>
    <row r="12">
      <c r="A12" s="3" t="n">
        <v>9</v>
      </c>
      <c r="B12" s="4" t="inlineStr">
        <is>
          <t>Support post-lancement</t>
        </is>
      </c>
      <c r="C12" s="3" t="inlineStr">
        <is>
          <t>Manon Simon</t>
        </is>
      </c>
      <c r="D12" s="3" t="inlineStr">
        <is>
          <t>Support</t>
        </is>
      </c>
      <c r="E12" s="5" t="n">
        <v>46104</v>
      </c>
      <c r="F12" s="5" t="n">
        <v>46115</v>
      </c>
      <c r="G12" s="3">
        <f>F12-E12</f>
        <v/>
      </c>
      <c r="H12" s="3" t="inlineStr">
        <is>
          <t>En attente</t>
        </is>
      </c>
      <c r="I12" s="6" t="n">
        <v>0</v>
      </c>
      <c r="J12" s="3" t="inlineStr">
        <is>
          <t>Moyenne</t>
        </is>
      </c>
      <c r="K12" s="7" t="n">
        <v>3500</v>
      </c>
      <c r="L12" s="7" t="n">
        <v>0</v>
      </c>
      <c r="M12" s="8">
        <f>L12-K12</f>
        <v/>
      </c>
      <c r="N12" s="9">
        <f>IFERROR(M12/K12,0)</f>
        <v/>
      </c>
    </row>
    <row r="13">
      <c r="A13" s="10" t="n">
        <v>10</v>
      </c>
      <c r="B13" s="11" t="inlineStr">
        <is>
          <t>Bilan final du projet</t>
        </is>
      </c>
      <c r="C13" s="10" t="inlineStr">
        <is>
          <t>Théo Laurent</t>
        </is>
      </c>
      <c r="D13" s="10" t="inlineStr">
        <is>
          <t>Clôture</t>
        </is>
      </c>
      <c r="E13" s="12" t="n">
        <v>46118</v>
      </c>
      <c r="F13" s="12" t="n">
        <v>46122</v>
      </c>
      <c r="G13" s="10">
        <f>F13-E13</f>
        <v/>
      </c>
      <c r="H13" s="10" t="inlineStr">
        <is>
          <t>En attente</t>
        </is>
      </c>
      <c r="I13" s="6" t="n">
        <v>0</v>
      </c>
      <c r="J13" s="10" t="inlineStr">
        <is>
          <t>Basse</t>
        </is>
      </c>
      <c r="K13" s="7" t="n">
        <v>1200</v>
      </c>
      <c r="L13" s="7" t="n">
        <v>0</v>
      </c>
      <c r="M13" s="13">
        <f>L13-K13</f>
        <v/>
      </c>
      <c r="N13" s="14">
        <f>IFERROR(M13/K13,0)</f>
        <v/>
      </c>
    </row>
    <row r="14">
      <c r="A14" s="15" t="inlineStr"/>
      <c r="B14" s="15" t="inlineStr">
        <is>
          <t>TOTAL / MOYENNE</t>
        </is>
      </c>
      <c r="C14" s="15" t="inlineStr"/>
      <c r="D14" s="15" t="inlineStr"/>
      <c r="E14" s="15" t="inlineStr"/>
      <c r="F14" s="15" t="inlineStr"/>
      <c r="G14" s="15" t="inlineStr"/>
      <c r="H14" s="15" t="inlineStr"/>
      <c r="I14" s="16">
        <f>AVERAGE(I4:I13)</f>
        <v/>
      </c>
      <c r="J14" s="15" t="inlineStr"/>
      <c r="K14" s="17">
        <f>SUM(K4:K13)</f>
        <v/>
      </c>
      <c r="L14" s="17">
        <f>SUM(L4:L13)</f>
        <v/>
      </c>
      <c r="M14" s="17">
        <f>L14-K14</f>
        <v/>
      </c>
      <c r="N14" s="18">
        <f>IFERROR(M14/K14,0)</f>
        <v/>
      </c>
    </row>
    <row r="17">
      <c r="B17" s="19" t="inlineStr">
        <is>
          <t>Recherche rapide par tâche</t>
        </is>
      </c>
      <c r="C17" s="20" t="inlineStr"/>
    </row>
    <row r="18">
      <c r="B18" s="21" t="inlineStr">
        <is>
          <t>Tâche recherchée :</t>
        </is>
      </c>
      <c r="C18" s="22" t="inlineStr">
        <is>
          <t>Cadrage du projet</t>
        </is>
      </c>
    </row>
    <row r="19">
      <c r="B19" s="21" t="inlineStr">
        <is>
          <t>Responsable :</t>
        </is>
      </c>
      <c r="C19">
        <f>IFERROR(VLOOKUP(C18,B4:L13,2,0),"Non trouvé")</f>
        <v/>
      </c>
    </row>
    <row r="20">
      <c r="B20" s="21" t="inlineStr">
        <is>
          <t>Statut :</t>
        </is>
      </c>
      <c r="C20">
        <f>IFERROR(VLOOKUP(C18,B4:L13,6,0),"Non trouvé")</f>
        <v/>
      </c>
    </row>
    <row r="21">
      <c r="B21" s="21" t="inlineStr">
        <is>
          <t>Budget prévu :</t>
        </is>
      </c>
      <c r="C21" s="23">
        <f>IFERROR(VLOOKUP(C18,B4:L13,9,0),0)</f>
        <v/>
      </c>
    </row>
  </sheetData>
  <mergeCells count="1">
    <mergeCell ref="A1:N1"/>
  </mergeCells>
  <conditionalFormatting sqref="H4:H13">
    <cfRule type="expression" priority="1" dxfId="0" stopIfTrue="1">
      <formula>H4="Terminé"</formula>
    </cfRule>
    <cfRule type="expression" priority="2" dxfId="1" stopIfTrue="1">
      <formula>H4="En attente"</formula>
    </cfRule>
    <cfRule type="expression" priority="3" dxfId="2" stopIfTrue="1">
      <formula>H4="Retardé"</formula>
    </cfRule>
  </conditionalFormatting>
  <conditionalFormatting sqref="M4:M14">
    <cfRule type="expression" priority="4" dxfId="3" stopIfTrue="1">
      <formula>M4&gt;0</formula>
    </cfRule>
    <cfRule type="expression" priority="5" dxfId="4" stopIfTrue="1">
      <formula>M4&lt;0</formula>
    </cfRule>
  </conditionalFormatting>
  <dataValidations count="2">
    <dataValidation sqref="H4:H13" showErrorMessage="1" showInputMessage="1" allowBlank="1" type="list">
      <formula1>"Terminé,En cours,En attente,Retardé,Annulé"</formula1>
    </dataValidation>
    <dataValidation sqref="J4:J13" showErrorMessage="1" showInputMessage="1" allowBlank="1" type="list">
      <formula1>"Haute,Moyenne,Basse"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 ht="28" customHeight="1">
      <c r="A1" s="24" t="inlineStr">
        <is>
          <t>TABLEAU DE BORD — PILOTAGE DU PROJET</t>
        </is>
      </c>
    </row>
    <row r="3">
      <c r="A3" s="2" t="inlineStr">
        <is>
          <t>Indicateur</t>
        </is>
      </c>
      <c r="B3" s="2" t="inlineStr">
        <is>
          <t>Valeur</t>
        </is>
      </c>
    </row>
    <row r="4">
      <c r="A4" s="25" t="inlineStr">
        <is>
          <t>Nombre de tâches</t>
        </is>
      </c>
      <c r="B4" s="3">
        <f>COUNTA('Plan de projet'!B4:B13)</f>
        <v/>
      </c>
    </row>
    <row r="5">
      <c r="A5" s="26" t="inlineStr">
        <is>
          <t>Tâches terminées</t>
        </is>
      </c>
      <c r="B5" s="10">
        <f>COUNTIF('Plan de projet'!H4:H13,"Terminé")</f>
        <v/>
      </c>
    </row>
    <row r="6">
      <c r="A6" s="25" t="inlineStr">
        <is>
          <t>Tâches en cours</t>
        </is>
      </c>
      <c r="B6" s="3">
        <f>COUNTIF('Plan de projet'!H4:H13,"En cours")</f>
        <v/>
      </c>
    </row>
    <row r="7">
      <c r="A7" s="26" t="inlineStr">
        <is>
          <t>Tâches en attente</t>
        </is>
      </c>
      <c r="B7" s="10">
        <f>COUNTIF('Plan de projet'!H4:H13,"En attente")</f>
        <v/>
      </c>
    </row>
    <row r="8">
      <c r="A8" s="25" t="inlineStr">
        <is>
          <t>Avancement moyen</t>
        </is>
      </c>
      <c r="B8" s="27">
        <f>AVERAGE('Plan de projet'!I4:I13)</f>
        <v/>
      </c>
    </row>
    <row r="9">
      <c r="A9" s="26" t="inlineStr">
        <is>
          <t>Budget total prévu</t>
        </is>
      </c>
      <c r="B9" s="28">
        <f>SUM('Plan de projet'!K4:K13)</f>
        <v/>
      </c>
    </row>
    <row r="10">
      <c r="A10" s="25" t="inlineStr">
        <is>
          <t>Budget total réel</t>
        </is>
      </c>
      <c r="B10" s="8">
        <f>SUM('Plan de projet'!L4:L13)</f>
        <v/>
      </c>
    </row>
    <row r="11">
      <c r="A11" s="26" t="inlineStr">
        <is>
          <t>Écart budgétaire</t>
        </is>
      </c>
      <c r="B11" s="13">
        <f>B9-B8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4" customWidth="1" min="1" max="1"/>
    <col width="70" customWidth="1" min="2" max="2"/>
    <col width="5" customWidth="1" min="3" max="3"/>
    <col width="5" customWidth="1" min="4" max="4"/>
  </cols>
  <sheetData>
    <row r="1" ht="28" customHeight="1">
      <c r="A1" s="24" t="inlineStr">
        <is>
          <t>MODE D'EMPLOI — PLAN EXCEL</t>
        </is>
      </c>
    </row>
    <row r="3">
      <c r="A3" s="2" t="inlineStr">
        <is>
          <t>Feuille</t>
        </is>
      </c>
      <c r="B3" s="2" t="inlineStr">
        <is>
          <t>Description</t>
        </is>
      </c>
    </row>
    <row r="4" ht="32" customHeight="1">
      <c r="A4" s="29" t="inlineStr">
        <is>
          <t>Plan de projet</t>
        </is>
      </c>
      <c r="B4" s="29" t="inlineStr">
        <is>
          <t>Liste complète des tâches du projet avec responsable, dates, statut, avancement et suivi budgétaire (prévu vs réel). Les colonnes jaune pâle sont modifiables.</t>
        </is>
      </c>
    </row>
    <row r="5" ht="32" customHeight="1">
      <c r="A5" s="30" t="inlineStr">
        <is>
          <t>Plan de projet</t>
        </is>
      </c>
      <c r="B5" s="30" t="inlineStr">
        <is>
          <t>La durée (colonne G) et l'écart budgétaire (colonnes M, N) se calculent automatiquement via des formules.</t>
        </is>
      </c>
    </row>
    <row r="6" ht="32" customHeight="1">
      <c r="A6" s="29" t="inlineStr">
        <is>
          <t>Plan de projet</t>
        </is>
      </c>
      <c r="B6" s="29" t="inlineStr">
        <is>
          <t>Utilisez les listes déroulantes des colonnes Statut et Priorité pour garder une saisie cohérente.</t>
        </is>
      </c>
    </row>
    <row r="7" ht="32" customHeight="1">
      <c r="A7" s="30" t="inlineStr">
        <is>
          <t>Plan de projet</t>
        </is>
      </c>
      <c r="B7" s="30" t="inlineStr">
        <is>
          <t>La zone de recherche rapide en bas de page utilise VLOOKUP pour retrouver instantanément une tâche.</t>
        </is>
      </c>
    </row>
    <row r="8" ht="32" customHeight="1">
      <c r="A8" s="29" t="inlineStr">
        <is>
          <t>Tableau de bord</t>
        </is>
      </c>
      <c r="B8" s="29" t="inlineStr">
        <is>
          <t>Synthèse des indicateurs clés (KPI) : nombre de tâches, avancement moyen, budgets totaux.</t>
        </is>
      </c>
    </row>
    <row r="9" ht="32" customHeight="1">
      <c r="A9" s="30" t="inlineStr">
        <is>
          <t>Tableau de bord</t>
        </is>
      </c>
      <c r="B9" s="30" t="inlineStr">
        <is>
          <t>Trois graphiques : répartition des statuts (camembert), comparaison budget prévu/réel (barres), avancement (courbe).</t>
        </is>
      </c>
    </row>
    <row r="10" ht="32" customHeight="1">
      <c r="A10" s="29" t="inlineStr">
        <is>
          <t>Tableau de bord</t>
        </is>
      </c>
      <c r="B10" s="29" t="inlineStr">
        <is>
          <t>Les valeurs se mettent à jour automatiquement dès que vous modifiez les données de la feuille Plan de projet.</t>
        </is>
      </c>
    </row>
    <row r="11" ht="32" customHeight="1">
      <c r="A11" s="30" t="inlineStr">
        <is>
          <t>Général</t>
        </is>
      </c>
      <c r="B11" s="30" t="inlineStr">
        <is>
          <t>Les cellules à fond jaune pâle sont destinées à la saisie manuelle ; les autres contiennent des formules à ne pas écraser.</t>
        </is>
      </c>
    </row>
    <row r="12" ht="32" customHeight="1">
      <c r="A12" s="29" t="inlineStr">
        <is>
          <t>Général</t>
        </is>
      </c>
      <c r="B12" s="29" t="inlineStr">
        <is>
          <t>Les couleurs de statut (vert = terminé, orange = en attente, rouge = retardé) sont appliquées automatiquement par mise en forme conditionnelle.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2026-07-14T05:08:01Z</dcterms:created>
  <dcterms:modified xmlns:dcterms="http://purl.org/dc/terms/" xmlns:xsi="http://www.w3.org/2001/XMLSchema-instance" xsi:type="dcterms:W3CDTF">2026-07-14T05:08:01Z</dcterms:modified>
</cp:coreProperties>
</file>