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lan comptable" sheetId="1" state="visible" r:id="rId1"/>
    <sheet xmlns:r="http://schemas.openxmlformats.org/officeDocument/2006/relationships" name="Journal comptable" sheetId="2" state="visible" r:id="rId2"/>
    <sheet xmlns:r="http://schemas.openxmlformats.org/officeDocument/2006/relationships" name="Tableau de bord" sheetId="3" state="visible" r:id="rId3"/>
    <sheet xmlns:r="http://schemas.openxmlformats.org/officeDocument/2006/relationships" name="Mode d'emploi" sheetId="4" state="visible" r:id="rId4"/>
  </sheets>
  <definedNames/>
  <calcPr calcId="124519" fullCalcOnLoad="1"/>
</workbook>
</file>

<file path=xl/styles.xml><?xml version="1.0" encoding="utf-8"?>
<styleSheet xmlns="http://schemas.openxmlformats.org/spreadsheetml/2006/main">
  <numFmts count="4">
    <numFmt numFmtId="164" formatCode="DD/MM/YYYY"/>
    <numFmt numFmtId="165" formatCode="#,##0.00&quot; MAD&quot;"/>
    <numFmt numFmtId="166" formatCode="#,##0.00&quot; €&quot;"/>
    <numFmt numFmtId="167" formatCode="0.0%"/>
  </numFmts>
  <fonts count="6">
    <font>
      <name val="Calibri"/>
      <family val="2"/>
      <color theme="1"/>
      <sz val="11"/>
      <scheme val="minor"/>
    </font>
    <font>
      <name val="Calibri"/>
      <b val="1"/>
      <color rgb="FF4A2AA5"/>
      <sz val="16"/>
    </font>
    <font>
      <name val="Calibri"/>
      <i val="1"/>
      <color rgb="FF5D3BC4"/>
      <sz val="11"/>
    </font>
    <font>
      <name val="Calibri"/>
      <b val="1"/>
      <color rgb="FFFFFFFF"/>
      <sz val="11"/>
    </font>
    <font>
      <name val="Calibri"/>
      <b val="1"/>
      <sz val="11"/>
    </font>
    <font>
      <name val="Calibri"/>
      <b val="1"/>
      <color rgb="FF16A34A"/>
      <sz val="11"/>
    </font>
  </fonts>
  <fills count="7">
    <fill>
      <patternFill/>
    </fill>
    <fill>
      <patternFill patternType="gray125"/>
    </fill>
    <fill>
      <patternFill patternType="solid">
        <fgColor rgb="FF4A2AA5"/>
      </patternFill>
    </fill>
    <fill>
      <patternFill patternType="solid">
        <fgColor rgb="FFF1EDFB"/>
      </patternFill>
    </fill>
    <fill>
      <patternFill patternType="solid">
        <fgColor rgb="FFFFFBEB"/>
      </patternFill>
    </fill>
    <fill>
      <patternFill patternType="solid">
        <fgColor rgb="FFFF6B4A"/>
      </patternFill>
    </fill>
    <fill>
      <patternFill patternType="solid">
        <fgColor rgb="FF5D3BC4"/>
      </patternFill>
    </fill>
  </fills>
  <borders count="2">
    <border>
      <left/>
      <right/>
      <top/>
      <bottom/>
      <diagonal/>
    </border>
    <border>
      <left style="thin">
        <color rgb="FFD1D5DB"/>
      </left>
      <right style="thin">
        <color rgb="FFD1D5DB"/>
      </right>
      <top style="thin">
        <color rgb="FFD1D5DB"/>
      </top>
      <bottom style="thin">
        <color rgb="FFD1D5DB"/>
      </bottom>
    </border>
  </borders>
  <cellStyleXfs count="1">
    <xf numFmtId="0" fontId="0" fillId="0" borderId="0"/>
  </cellStyleXfs>
  <cellXfs count="49">
    <xf numFmtId="0" fontId="0" fillId="0" borderId="0" pivotButton="0" quotePrefix="0" xfId="0"/>
    <xf numFmtId="0" fontId="1" fillId="0" borderId="0" pivotButton="0" quotePrefix="0" xfId="0"/>
    <xf numFmtId="0" fontId="2" fillId="0" borderId="0" pivotButton="0" quotePrefix="0" xfId="0"/>
    <xf numFmtId="0" fontId="3" fillId="2" borderId="1" applyAlignment="1" pivotButton="0" quotePrefix="0" xfId="0">
      <alignment horizontal="center" vertical="center" wrapText="1"/>
    </xf>
    <xf numFmtId="0" fontId="0" fillId="0" borderId="1" applyAlignment="1" pivotButton="0" quotePrefix="0" xfId="0">
      <alignment horizontal="center" vertical="center" wrapText="1"/>
    </xf>
    <xf numFmtId="0" fontId="0" fillId="0" borderId="1" applyAlignment="1" pivotButton="0" quotePrefix="0" xfId="0">
      <alignment horizontal="left" vertical="center" wrapText="1"/>
    </xf>
    <xf numFmtId="0" fontId="0" fillId="3" borderId="1" applyAlignment="1" pivotButton="0" quotePrefix="0" xfId="0">
      <alignment horizontal="center" vertical="center" wrapText="1"/>
    </xf>
    <xf numFmtId="0" fontId="0" fillId="3" borderId="1" applyAlignment="1" pivotButton="0" quotePrefix="0" xfId="0">
      <alignment horizontal="left" vertical="center" wrapText="1"/>
    </xf>
    <xf numFmtId="0" fontId="4" fillId="0" borderId="0" pivotButton="0" quotePrefix="0" xfId="0"/>
    <xf numFmtId="0" fontId="0" fillId="4" borderId="1" pivotButton="0" quotePrefix="0" xfId="0"/>
    <xf numFmtId="0" fontId="5" fillId="0" borderId="1" pivotButton="0" quotePrefix="0" xfId="0"/>
    <xf numFmtId="164" fontId="0" fillId="4" borderId="1" applyAlignment="1" pivotButton="0" quotePrefix="0" xfId="0">
      <alignment horizontal="center" vertical="center" wrapText="1"/>
    </xf>
    <xf numFmtId="0" fontId="0" fillId="4" borderId="1" applyAlignment="1" pivotButton="0" quotePrefix="0" xfId="0">
      <alignment horizontal="center" vertical="center" wrapText="1"/>
    </xf>
    <xf numFmtId="0" fontId="0" fillId="4" borderId="1" applyAlignment="1" pivotButton="0" quotePrefix="0" xfId="0">
      <alignment horizontal="left" vertical="center" wrapText="1"/>
    </xf>
    <xf numFmtId="165" fontId="0" fillId="4" borderId="1" applyAlignment="1" pivotButton="0" quotePrefix="0" xfId="0">
      <alignment horizontal="right" vertical="center"/>
    </xf>
    <xf numFmtId="165" fontId="0" fillId="3" borderId="1" applyAlignment="1" pivotButton="0" quotePrefix="0" xfId="0">
      <alignment horizontal="right" vertical="center"/>
    </xf>
    <xf numFmtId="2" fontId="0" fillId="4" borderId="1" applyAlignment="1" pivotButton="0" quotePrefix="0" xfId="0">
      <alignment horizontal="center" vertical="center" wrapText="1"/>
    </xf>
    <xf numFmtId="166" fontId="0" fillId="3" borderId="1" applyAlignment="1" pivotButton="0" quotePrefix="0" xfId="0">
      <alignment horizontal="right" vertical="center"/>
    </xf>
    <xf numFmtId="165" fontId="0" fillId="0" borderId="1" applyAlignment="1" pivotButton="0" quotePrefix="0" xfId="0">
      <alignment horizontal="right" vertical="center"/>
    </xf>
    <xf numFmtId="166" fontId="0" fillId="0" borderId="1" applyAlignment="1" pivotButton="0" quotePrefix="0" xfId="0">
      <alignment horizontal="right" vertical="center"/>
    </xf>
    <xf numFmtId="0" fontId="4" fillId="5" borderId="1" pivotButton="0" quotePrefix="0" xfId="0"/>
    <xf numFmtId="165" fontId="4" fillId="5" borderId="1" pivotButton="0" quotePrefix="0" xfId="0"/>
    <xf numFmtId="166" fontId="4" fillId="5" borderId="1" pivotButton="0" quotePrefix="0" xfId="0"/>
    <xf numFmtId="0" fontId="5" fillId="0" borderId="1" applyAlignment="1" pivotButton="0" quotePrefix="0" xfId="0">
      <alignment horizontal="center" vertical="center" wrapText="1"/>
    </xf>
    <xf numFmtId="0" fontId="3" fillId="6" borderId="0" pivotButton="0" quotePrefix="0" xfId="0"/>
    <xf numFmtId="0" fontId="4" fillId="0" borderId="1" pivotButton="0" quotePrefix="0" xfId="0"/>
    <xf numFmtId="165" fontId="5" fillId="0" borderId="1" pivotButton="0" quotePrefix="0" xfId="0"/>
    <xf numFmtId="0" fontId="4" fillId="3" borderId="1" pivotButton="0" quotePrefix="0" xfId="0"/>
    <xf numFmtId="165" fontId="5" fillId="3" borderId="1" pivotButton="0" quotePrefix="0" xfId="0"/>
    <xf numFmtId="0" fontId="0" fillId="3" borderId="1" pivotButton="0" quotePrefix="0" xfId="0"/>
    <xf numFmtId="165" fontId="0" fillId="3" borderId="1" pivotButton="0" quotePrefix="0" xfId="0"/>
    <xf numFmtId="0" fontId="0" fillId="0" borderId="1" pivotButton="0" quotePrefix="0" xfId="0"/>
    <xf numFmtId="165" fontId="0" fillId="0" borderId="1" pivotButton="0" quotePrefix="0" xfId="0"/>
    <xf numFmtId="1" fontId="5" fillId="0" borderId="1" pivotButton="0" quotePrefix="0" xfId="0"/>
    <xf numFmtId="167" fontId="5" fillId="3" borderId="1" pivotButton="0" quotePrefix="0" xfId="0"/>
    <xf numFmtId="0" fontId="3" fillId="2" borderId="1" applyAlignment="1" pivotButton="0" quotePrefix="0" xfId="0">
      <alignment horizontal="left" vertical="center" wrapText="1"/>
    </xf>
    <xf numFmtId="164" fontId="0" fillId="4" borderId="1" applyAlignment="1" pivotButton="0" quotePrefix="0" xfId="0">
      <alignment horizontal="center" vertical="center" wrapText="1"/>
    </xf>
    <xf numFmtId="165" fontId="0" fillId="4" borderId="1" applyAlignment="1" pivotButton="0" quotePrefix="0" xfId="0">
      <alignment horizontal="right" vertical="center"/>
    </xf>
    <xf numFmtId="165" fontId="0" fillId="3" borderId="1" applyAlignment="1" pivotButton="0" quotePrefix="0" xfId="0">
      <alignment horizontal="right" vertical="center"/>
    </xf>
    <xf numFmtId="166" fontId="0" fillId="3" borderId="1" applyAlignment="1" pivotButton="0" quotePrefix="0" xfId="0">
      <alignment horizontal="right" vertical="center"/>
    </xf>
    <xf numFmtId="165" fontId="0" fillId="0" borderId="1" applyAlignment="1" pivotButton="0" quotePrefix="0" xfId="0">
      <alignment horizontal="right" vertical="center"/>
    </xf>
    <xf numFmtId="166" fontId="0" fillId="0" borderId="1" applyAlignment="1" pivotButton="0" quotePrefix="0" xfId="0">
      <alignment horizontal="right" vertical="center"/>
    </xf>
    <xf numFmtId="165" fontId="4" fillId="5" borderId="1" pivotButton="0" quotePrefix="0" xfId="0"/>
    <xf numFmtId="166" fontId="4" fillId="5" borderId="1" pivotButton="0" quotePrefix="0" xfId="0"/>
    <xf numFmtId="165" fontId="5" fillId="0" borderId="1" pivotButton="0" quotePrefix="0" xfId="0"/>
    <xf numFmtId="165" fontId="5" fillId="3" borderId="1" pivotButton="0" quotePrefix="0" xfId="0"/>
    <xf numFmtId="165" fontId="0" fillId="3" borderId="1" pivotButton="0" quotePrefix="0" xfId="0"/>
    <xf numFmtId="165" fontId="0" fillId="0" borderId="1" pivotButton="0" quotePrefix="0" xfId="0"/>
    <xf numFmtId="167" fontId="5" fillId="3" borderId="1" pivotButton="0" quotePrefix="0" xfId="0"/>
  </cellXfs>
  <cellStyles count="1">
    <cellStyle name="Normal" xfId="0" builtinId="0" hidden="0"/>
  </cellStyles>
  <dxfs count="2">
    <dxf>
      <font>
        <b val="1"/>
        <color rgb="FFFFFFFF"/>
      </font>
      <fill>
        <patternFill patternType="solid">
          <fgColor rgb="FFDC2626"/>
        </patternFill>
      </fill>
    </dxf>
    <dxf>
      <font>
        <b val="1"/>
        <color rgb="FF16A34A"/>
      </font>
      <fill>
        <patternFill patternType="solid">
          <fgColor rgb="FFDCFCE7"/>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Débits et crédits par classe comptable</a:t>
            </a:r>
          </a:p>
        </rich>
      </tx>
    </title>
    <plotArea>
      <barChart>
        <barDir val="col"/>
        <grouping val="clustered"/>
        <ser>
          <idx val="0"/>
          <order val="0"/>
          <tx>
            <strRef>
              <f>'Tableau de bord'!E5</f>
            </strRef>
          </tx>
          <spPr>
            <a:solidFill xmlns:a="http://schemas.openxmlformats.org/drawingml/2006/main">
              <a:srgbClr val="4A2AA5"/>
            </a:solidFill>
            <a:ln xmlns:a="http://schemas.openxmlformats.org/drawingml/2006/main">
              <a:prstDash val="solid"/>
            </a:ln>
          </spPr>
          <cat>
            <numRef>
              <f>'Tableau de bord'!$D$6:$D$12</f>
            </numRef>
          </cat>
          <val>
            <numRef>
              <f>'Tableau de bord'!$E$6:$E$12</f>
            </numRef>
          </val>
        </ser>
        <ser>
          <idx val="1"/>
          <order val="1"/>
          <tx>
            <strRef>
              <f>'Tableau de bord'!F5</f>
            </strRef>
          </tx>
          <spPr>
            <a:solidFill xmlns:a="http://schemas.openxmlformats.org/drawingml/2006/main">
              <a:srgbClr val="FF6B4A"/>
            </a:solidFill>
            <a:ln xmlns:a="http://schemas.openxmlformats.org/drawingml/2006/main">
              <a:prstDash val="solid"/>
            </a:ln>
          </spPr>
          <cat>
            <numRef>
              <f>'Tableau de bord'!$D$6:$D$12</f>
            </numRef>
          </cat>
          <val>
            <numRef>
              <f>'Tableau de bord'!$F$6:$F$12</f>
            </numRef>
          </val>
        </ser>
        <gapWidth val="150"/>
        <axId val="10"/>
        <axId val="100"/>
      </barChart>
      <catAx>
        <axId val="10"/>
        <scaling>
          <orientation val="minMax"/>
        </scaling>
        <axPos val="l"/>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MAD</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Répartition charges / produits</a:t>
            </a:r>
          </a:p>
        </rich>
      </tx>
    </title>
    <plotArea>
      <pieChart>
        <varyColors val="1"/>
        <ser>
          <idx val="0"/>
          <order val="0"/>
          <tx>
            <strRef>
              <f>'Tableau de bord'!B16</f>
            </strRef>
          </tx>
          <spPr>
            <a:ln xmlns:a="http://schemas.openxmlformats.org/drawingml/2006/main">
              <a:prstDash val="solid"/>
            </a:ln>
          </spPr>
          <cat>
            <numRef>
              <f>'Tableau de bord'!$A$17:$A$18</f>
            </numRef>
          </cat>
          <val>
            <numRef>
              <f>'Tableau de bord'!$B$17:$B$18</f>
            </numRef>
          </val>
        </ser>
        <firstSliceAng val="0"/>
      </pieChart>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Évolution mensuelle des mouvements</a:t>
            </a:r>
          </a:p>
        </rich>
      </tx>
    </title>
    <plotArea>
      <lineChart>
        <grouping val="standard"/>
        <ser>
          <idx val="0"/>
          <order val="0"/>
          <tx>
            <strRef>
              <f>'Tableau de bord'!E16</f>
            </strRef>
          </tx>
          <spPr>
            <a:ln xmlns:a="http://schemas.openxmlformats.org/drawingml/2006/main">
              <a:solidFill>
                <a:srgbClr val="4A2AA5"/>
              </a:solidFill>
              <a:prstDash val="solid"/>
            </a:ln>
          </spPr>
          <marker>
            <symbol val="none"/>
            <spPr>
              <a:ln xmlns:a="http://schemas.openxmlformats.org/drawingml/2006/main">
                <a:prstDash val="solid"/>
              </a:ln>
            </spPr>
          </marker>
          <cat>
            <numRef>
              <f>'Tableau de bord'!$D$17:$D$18</f>
            </numRef>
          </cat>
          <val>
            <numRef>
              <f>'Tableau de bord'!$E$17:$E$18</f>
            </numRef>
          </val>
        </ser>
        <ser>
          <idx val="1"/>
          <order val="1"/>
          <tx>
            <strRef>
              <f>'Tableau de bord'!F16</f>
            </strRef>
          </tx>
          <spPr>
            <a:ln xmlns:a="http://schemas.openxmlformats.org/drawingml/2006/main">
              <a:solidFill>
                <a:srgbClr val="FF6B4A"/>
              </a:solidFill>
              <a:prstDash val="solid"/>
            </a:ln>
          </spPr>
          <marker>
            <symbol val="none"/>
            <spPr>
              <a:ln xmlns:a="http://schemas.openxmlformats.org/drawingml/2006/main">
                <a:prstDash val="solid"/>
              </a:ln>
            </spPr>
          </marker>
          <cat>
            <numRef>
              <f>'Tableau de bord'!$D$17:$D$18</f>
            </numRef>
          </cat>
          <val>
            <numRef>
              <f>'Tableau de bord'!$F$17:$F$18</f>
            </numRef>
          </val>
        </ser>
        <axId val="10"/>
        <axId val="100"/>
      </lineChart>
      <catAx>
        <axId val="10"/>
        <scaling>
          <orientation val="minMax"/>
        </scaling>
        <axPos val="l"/>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MAD</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s>
</file>

<file path=xl/drawings/drawing1.xml><?xml version="1.0" encoding="utf-8"?>
<wsDr xmlns="http://schemas.openxmlformats.org/drawingml/2006/spreadsheetDrawing">
  <oneCellAnchor>
    <from>
      <col>0</col>
      <colOff>0</colOff>
      <row>20</row>
      <rowOff>0</rowOff>
    </from>
    <ext cx="6480000" cy="32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9</col>
      <colOff>0</colOff>
      <row>20</row>
      <rowOff>0</rowOff>
    </from>
    <ext cx="432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9</col>
      <colOff>0</colOff>
      <row>1</row>
      <rowOff>0</rowOff>
    </from>
    <ext cx="4320000" cy="324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J23"/>
  <sheetViews>
    <sheetView workbookViewId="0">
      <pane ySplit="4" topLeftCell="A5" activePane="bottomLeft" state="frozen"/>
      <selection pane="bottomLeft" activeCell="A1" sqref="A1"/>
    </sheetView>
  </sheetViews>
  <sheetFormatPr baseColWidth="8" defaultRowHeight="15"/>
  <cols>
    <col width="14" customWidth="1" min="1" max="1"/>
    <col width="44" customWidth="1" min="2" max="2"/>
    <col width="8" customWidth="1" min="3" max="3"/>
    <col width="30" customWidth="1" min="4" max="4"/>
    <col width="12" customWidth="1" min="5" max="5"/>
    <col width="14" customWidth="1" min="6" max="6"/>
    <col width="18" customWidth="1" min="7" max="7"/>
    <col width="14" customWidth="1" min="8" max="8"/>
    <col width="22" customWidth="1" min="9" max="9"/>
    <col width="32" customWidth="1" min="10" max="10"/>
  </cols>
  <sheetData>
    <row r="1">
      <c r="A1" s="1" t="inlineStr">
        <is>
          <t>Plan comptable marocain — table de référence</t>
        </is>
      </c>
    </row>
    <row r="2">
      <c r="A2" s="2" t="inlineStr">
        <is>
          <t>Codes Normalisés du Plan Comptable Marocain (CGNC) — montants en MAD</t>
        </is>
      </c>
    </row>
    <row r="3"/>
    <row r="4">
      <c r="A4" s="3" t="inlineStr">
        <is>
          <t>Code compte</t>
        </is>
      </c>
      <c r="B4" s="3" t="inlineStr">
        <is>
          <t>Intitulé du compte</t>
        </is>
      </c>
      <c r="C4" s="3" t="inlineStr">
        <is>
          <t>Classe</t>
        </is>
      </c>
      <c r="D4" s="3" t="inlineStr">
        <is>
          <t>Famille comptable</t>
        </is>
      </c>
      <c r="E4" s="3" t="inlineStr">
        <is>
          <t>Type de compte</t>
        </is>
      </c>
      <c r="F4" s="3" t="inlineStr">
        <is>
          <t>Sens habituel</t>
        </is>
      </c>
      <c r="G4" s="3" t="inlineStr">
        <is>
          <t>Taux de TVA applicable</t>
        </is>
      </c>
      <c r="H4" s="3" t="inlineStr">
        <is>
          <t>Compte parent</t>
        </is>
      </c>
      <c r="I4" s="3" t="inlineStr">
        <is>
          <t>Actif / Passif / Résultat</t>
        </is>
      </c>
      <c r="J4" s="3" t="inlineStr">
        <is>
          <t>Commentaire</t>
        </is>
      </c>
    </row>
    <row r="5">
      <c r="A5" s="4" t="inlineStr">
        <is>
          <t>1111</t>
        </is>
      </c>
      <c r="B5" s="5" t="inlineStr">
        <is>
          <t>Capital social</t>
        </is>
      </c>
      <c r="C5" s="4" t="n">
        <v>1</v>
      </c>
      <c r="D5" s="5" t="inlineStr">
        <is>
          <t>Capitaux propres</t>
        </is>
      </c>
      <c r="E5" s="4" t="inlineStr">
        <is>
          <t>Passif</t>
        </is>
      </c>
      <c r="F5" s="4" t="inlineStr">
        <is>
          <t>Crédit</t>
        </is>
      </c>
      <c r="G5" s="4" t="inlineStr">
        <is>
          <t>0%</t>
        </is>
      </c>
      <c r="H5" s="4" t="inlineStr">
        <is>
          <t>111</t>
        </is>
      </c>
      <c r="I5" s="4" t="inlineStr">
        <is>
          <t>Passif</t>
        </is>
      </c>
      <c r="J5" s="5" t="inlineStr">
        <is>
          <t>Apports des associés</t>
        </is>
      </c>
    </row>
    <row r="6">
      <c r="A6" s="6" t="inlineStr">
        <is>
          <t>1481</t>
        </is>
      </c>
      <c r="B6" s="7" t="inlineStr">
        <is>
          <t>Emprunts auprès des établissements de crédit</t>
        </is>
      </c>
      <c r="C6" s="6" t="n">
        <v>1</v>
      </c>
      <c r="D6" s="7" t="inlineStr">
        <is>
          <t>Dettes de financement</t>
        </is>
      </c>
      <c r="E6" s="6" t="inlineStr">
        <is>
          <t>Passif</t>
        </is>
      </c>
      <c r="F6" s="6" t="inlineStr">
        <is>
          <t>Crédit</t>
        </is>
      </c>
      <c r="G6" s="6" t="inlineStr">
        <is>
          <t>0%</t>
        </is>
      </c>
      <c r="H6" s="6" t="inlineStr">
        <is>
          <t>148</t>
        </is>
      </c>
      <c r="I6" s="6" t="inlineStr">
        <is>
          <t>Passif</t>
        </is>
      </c>
      <c r="J6" s="7" t="inlineStr">
        <is>
          <t>Emprunts bancaires à long terme</t>
        </is>
      </c>
    </row>
    <row r="7">
      <c r="A7" s="4" t="inlineStr">
        <is>
          <t>2111</t>
        </is>
      </c>
      <c r="B7" s="5" t="inlineStr">
        <is>
          <t>Frais préliminaires</t>
        </is>
      </c>
      <c r="C7" s="4" t="n">
        <v>2</v>
      </c>
      <c r="D7" s="5" t="inlineStr">
        <is>
          <t>Immobilisations en non-valeurs</t>
        </is>
      </c>
      <c r="E7" s="4" t="inlineStr">
        <is>
          <t>Actif</t>
        </is>
      </c>
      <c r="F7" s="4" t="inlineStr">
        <is>
          <t>Débit</t>
        </is>
      </c>
      <c r="G7" s="4" t="inlineStr">
        <is>
          <t>0%</t>
        </is>
      </c>
      <c r="H7" s="4" t="inlineStr">
        <is>
          <t>211</t>
        </is>
      </c>
      <c r="I7" s="4" t="inlineStr">
        <is>
          <t>Actif</t>
        </is>
      </c>
      <c r="J7" s="5" t="inlineStr">
        <is>
          <t>Frais de constitution</t>
        </is>
      </c>
    </row>
    <row r="8">
      <c r="A8" s="6" t="inlineStr">
        <is>
          <t>2340</t>
        </is>
      </c>
      <c r="B8" s="7" t="inlineStr">
        <is>
          <t>Matériel de transport</t>
        </is>
      </c>
      <c r="C8" s="6" t="n">
        <v>2</v>
      </c>
      <c r="D8" s="7" t="inlineStr">
        <is>
          <t>Immobilisations corporelles</t>
        </is>
      </c>
      <c r="E8" s="6" t="inlineStr">
        <is>
          <t>Actif</t>
        </is>
      </c>
      <c r="F8" s="6" t="inlineStr">
        <is>
          <t>Débit</t>
        </is>
      </c>
      <c r="G8" s="6" t="inlineStr">
        <is>
          <t>20%</t>
        </is>
      </c>
      <c r="H8" s="6" t="inlineStr">
        <is>
          <t>234</t>
        </is>
      </c>
      <c r="I8" s="6" t="inlineStr">
        <is>
          <t>Actif</t>
        </is>
      </c>
      <c r="J8" s="7" t="inlineStr">
        <is>
          <t>Véhicules de la société</t>
        </is>
      </c>
    </row>
    <row r="9">
      <c r="A9" s="4" t="inlineStr">
        <is>
          <t>3421</t>
        </is>
      </c>
      <c r="B9" s="5" t="inlineStr">
        <is>
          <t>Clients</t>
        </is>
      </c>
      <c r="C9" s="4" t="n">
        <v>3</v>
      </c>
      <c r="D9" s="5" t="inlineStr">
        <is>
          <t>Créances de l'actif circulant</t>
        </is>
      </c>
      <c r="E9" s="4" t="inlineStr">
        <is>
          <t>Actif</t>
        </is>
      </c>
      <c r="F9" s="4" t="inlineStr">
        <is>
          <t>Débit</t>
        </is>
      </c>
      <c r="G9" s="4" t="inlineStr">
        <is>
          <t>20%</t>
        </is>
      </c>
      <c r="H9" s="4" t="inlineStr">
        <is>
          <t>342</t>
        </is>
      </c>
      <c r="I9" s="4" t="inlineStr">
        <is>
          <t>Actif</t>
        </is>
      </c>
      <c r="J9" s="5" t="inlineStr">
        <is>
          <t>Créances sur ventes</t>
        </is>
      </c>
    </row>
    <row r="10">
      <c r="A10" s="6" t="inlineStr">
        <is>
          <t>3455</t>
        </is>
      </c>
      <c r="B10" s="7" t="inlineStr">
        <is>
          <t>État — TVA récupérable</t>
        </is>
      </c>
      <c r="C10" s="6" t="n">
        <v>3</v>
      </c>
      <c r="D10" s="7" t="inlineStr">
        <is>
          <t>Créances de l'actif circulant</t>
        </is>
      </c>
      <c r="E10" s="6" t="inlineStr">
        <is>
          <t>Actif</t>
        </is>
      </c>
      <c r="F10" s="6" t="inlineStr">
        <is>
          <t>Débit</t>
        </is>
      </c>
      <c r="G10" s="6" t="inlineStr">
        <is>
          <t>0%</t>
        </is>
      </c>
      <c r="H10" s="6" t="inlineStr">
        <is>
          <t>345</t>
        </is>
      </c>
      <c r="I10" s="6" t="inlineStr">
        <is>
          <t>Actif</t>
        </is>
      </c>
      <c r="J10" s="7" t="inlineStr">
        <is>
          <t>TVA déductible sur achats</t>
        </is>
      </c>
    </row>
    <row r="11">
      <c r="A11" s="4" t="inlineStr">
        <is>
          <t>4411</t>
        </is>
      </c>
      <c r="B11" s="5" t="inlineStr">
        <is>
          <t>Fournisseurs</t>
        </is>
      </c>
      <c r="C11" s="4" t="n">
        <v>4</v>
      </c>
      <c r="D11" s="5" t="inlineStr">
        <is>
          <t>Dettes du passif circulant</t>
        </is>
      </c>
      <c r="E11" s="4" t="inlineStr">
        <is>
          <t>Passif</t>
        </is>
      </c>
      <c r="F11" s="4" t="inlineStr">
        <is>
          <t>Crédit</t>
        </is>
      </c>
      <c r="G11" s="4" t="inlineStr">
        <is>
          <t>20%</t>
        </is>
      </c>
      <c r="H11" s="4" t="inlineStr">
        <is>
          <t>441</t>
        </is>
      </c>
      <c r="I11" s="4" t="inlineStr">
        <is>
          <t>Passif</t>
        </is>
      </c>
      <c r="J11" s="5" t="inlineStr">
        <is>
          <t>Dettes sur achats</t>
        </is>
      </c>
    </row>
    <row r="12">
      <c r="A12" s="6" t="inlineStr">
        <is>
          <t>4455</t>
        </is>
      </c>
      <c r="B12" s="7" t="inlineStr">
        <is>
          <t>État — TVA facturée</t>
        </is>
      </c>
      <c r="C12" s="6" t="n">
        <v>4</v>
      </c>
      <c r="D12" s="7" t="inlineStr">
        <is>
          <t>Dettes du passif circulant</t>
        </is>
      </c>
      <c r="E12" s="6" t="inlineStr">
        <is>
          <t>Passif</t>
        </is>
      </c>
      <c r="F12" s="6" t="inlineStr">
        <is>
          <t>Crédit</t>
        </is>
      </c>
      <c r="G12" s="6" t="inlineStr">
        <is>
          <t>0%</t>
        </is>
      </c>
      <c r="H12" s="6" t="inlineStr">
        <is>
          <t>445</t>
        </is>
      </c>
      <c r="I12" s="6" t="inlineStr">
        <is>
          <t>Passif</t>
        </is>
      </c>
      <c r="J12" s="7" t="inlineStr">
        <is>
          <t>TVA collectée sur ventes</t>
        </is>
      </c>
    </row>
    <row r="13">
      <c r="A13" s="4" t="inlineStr">
        <is>
          <t>5141</t>
        </is>
      </c>
      <c r="B13" s="5" t="inlineStr">
        <is>
          <t>Banques</t>
        </is>
      </c>
      <c r="C13" s="4" t="n">
        <v>5</v>
      </c>
      <c r="D13" s="5" t="inlineStr">
        <is>
          <t>Trésorerie — Actif</t>
        </is>
      </c>
      <c r="E13" s="4" t="inlineStr">
        <is>
          <t>Actif</t>
        </is>
      </c>
      <c r="F13" s="4" t="inlineStr">
        <is>
          <t>Débit</t>
        </is>
      </c>
      <c r="G13" s="4" t="inlineStr">
        <is>
          <t>0%</t>
        </is>
      </c>
      <c r="H13" s="4" t="inlineStr">
        <is>
          <t>514</t>
        </is>
      </c>
      <c r="I13" s="4" t="inlineStr">
        <is>
          <t>Actif</t>
        </is>
      </c>
      <c r="J13" s="5" t="inlineStr">
        <is>
          <t>Comptes bancaires</t>
        </is>
      </c>
    </row>
    <row r="14">
      <c r="A14" s="6" t="inlineStr">
        <is>
          <t>6111</t>
        </is>
      </c>
      <c r="B14" s="7" t="inlineStr">
        <is>
          <t>Achats de marchandises</t>
        </is>
      </c>
      <c r="C14" s="6" t="n">
        <v>6</v>
      </c>
      <c r="D14" s="7" t="inlineStr">
        <is>
          <t>Charges d'exploitation</t>
        </is>
      </c>
      <c r="E14" s="6" t="inlineStr">
        <is>
          <t>Charge</t>
        </is>
      </c>
      <c r="F14" s="6" t="inlineStr">
        <is>
          <t>Débit</t>
        </is>
      </c>
      <c r="G14" s="6" t="inlineStr">
        <is>
          <t>20%</t>
        </is>
      </c>
      <c r="H14" s="6" t="inlineStr">
        <is>
          <t>611</t>
        </is>
      </c>
      <c r="I14" s="6" t="inlineStr">
        <is>
          <t>Résultat</t>
        </is>
      </c>
      <c r="J14" s="7" t="inlineStr">
        <is>
          <t>Achats revendus</t>
        </is>
      </c>
    </row>
    <row r="15">
      <c r="A15" s="4" t="inlineStr">
        <is>
          <t>6144</t>
        </is>
      </c>
      <c r="B15" s="5" t="inlineStr">
        <is>
          <t>Transports</t>
        </is>
      </c>
      <c r="C15" s="4" t="n">
        <v>6</v>
      </c>
      <c r="D15" s="5" t="inlineStr">
        <is>
          <t>Charges d'exploitation</t>
        </is>
      </c>
      <c r="E15" s="4" t="inlineStr">
        <is>
          <t>Charge</t>
        </is>
      </c>
      <c r="F15" s="4" t="inlineStr">
        <is>
          <t>Débit</t>
        </is>
      </c>
      <c r="G15" s="4" t="inlineStr">
        <is>
          <t>14%</t>
        </is>
      </c>
      <c r="H15" s="4" t="inlineStr">
        <is>
          <t>614</t>
        </is>
      </c>
      <c r="I15" s="4" t="inlineStr">
        <is>
          <t>Résultat</t>
        </is>
      </c>
      <c r="J15" s="5" t="inlineStr">
        <is>
          <t>Frais de transport</t>
        </is>
      </c>
    </row>
    <row r="16">
      <c r="A16" s="6" t="inlineStr">
        <is>
          <t>6147</t>
        </is>
      </c>
      <c r="B16" s="7" t="inlineStr">
        <is>
          <t>Services bancaires</t>
        </is>
      </c>
      <c r="C16" s="6" t="n">
        <v>6</v>
      </c>
      <c r="D16" s="7" t="inlineStr">
        <is>
          <t>Charges d'exploitation</t>
        </is>
      </c>
      <c r="E16" s="6" t="inlineStr">
        <is>
          <t>Charge</t>
        </is>
      </c>
      <c r="F16" s="6" t="inlineStr">
        <is>
          <t>Débit</t>
        </is>
      </c>
      <c r="G16" s="6" t="inlineStr">
        <is>
          <t>10%</t>
        </is>
      </c>
      <c r="H16" s="6" t="inlineStr">
        <is>
          <t>614</t>
        </is>
      </c>
      <c r="I16" s="6" t="inlineStr">
        <is>
          <t>Résultat</t>
        </is>
      </c>
      <c r="J16" s="7" t="inlineStr">
        <is>
          <t>Commissions bancaires</t>
        </is>
      </c>
    </row>
    <row r="17">
      <c r="A17" s="4" t="inlineStr">
        <is>
          <t>6161</t>
        </is>
      </c>
      <c r="B17" s="5" t="inlineStr">
        <is>
          <t>Impôts et taxes</t>
        </is>
      </c>
      <c r="C17" s="4" t="n">
        <v>6</v>
      </c>
      <c r="D17" s="5" t="inlineStr">
        <is>
          <t>Charges d'exploitation</t>
        </is>
      </c>
      <c r="E17" s="4" t="inlineStr">
        <is>
          <t>Charge</t>
        </is>
      </c>
      <c r="F17" s="4" t="inlineStr">
        <is>
          <t>Débit</t>
        </is>
      </c>
      <c r="G17" s="4" t="inlineStr">
        <is>
          <t>0%</t>
        </is>
      </c>
      <c r="H17" s="4" t="inlineStr">
        <is>
          <t>616</t>
        </is>
      </c>
      <c r="I17" s="4" t="inlineStr">
        <is>
          <t>Résultat</t>
        </is>
      </c>
      <c r="J17" s="5" t="inlineStr">
        <is>
          <t>Taxes locales et patente</t>
        </is>
      </c>
    </row>
    <row r="18">
      <c r="A18" s="6" t="inlineStr">
        <is>
          <t>6171</t>
        </is>
      </c>
      <c r="B18" s="7" t="inlineStr">
        <is>
          <t>Charges de personnel</t>
        </is>
      </c>
      <c r="C18" s="6" t="n">
        <v>6</v>
      </c>
      <c r="D18" s="7" t="inlineStr">
        <is>
          <t>Charges d'exploitation</t>
        </is>
      </c>
      <c r="E18" s="6" t="inlineStr">
        <is>
          <t>Charge</t>
        </is>
      </c>
      <c r="F18" s="6" t="inlineStr">
        <is>
          <t>Débit</t>
        </is>
      </c>
      <c r="G18" s="6" t="inlineStr">
        <is>
          <t>0%</t>
        </is>
      </c>
      <c r="H18" s="6" t="inlineStr">
        <is>
          <t>617</t>
        </is>
      </c>
      <c r="I18" s="6" t="inlineStr">
        <is>
          <t>Résultat</t>
        </is>
      </c>
      <c r="J18" s="7" t="inlineStr">
        <is>
          <t>Salaires et cotisations</t>
        </is>
      </c>
    </row>
    <row r="19">
      <c r="A19" s="4" t="inlineStr">
        <is>
          <t>7111</t>
        </is>
      </c>
      <c r="B19" s="5" t="inlineStr">
        <is>
          <t>Ventes de marchandises</t>
        </is>
      </c>
      <c r="C19" s="4" t="n">
        <v>7</v>
      </c>
      <c r="D19" s="5" t="inlineStr">
        <is>
          <t>Produits d'exploitation</t>
        </is>
      </c>
      <c r="E19" s="4" t="inlineStr">
        <is>
          <t>Produit</t>
        </is>
      </c>
      <c r="F19" s="4" t="inlineStr">
        <is>
          <t>Crédit</t>
        </is>
      </c>
      <c r="G19" s="4" t="inlineStr">
        <is>
          <t>20%</t>
        </is>
      </c>
      <c r="H19" s="4" t="inlineStr">
        <is>
          <t>711</t>
        </is>
      </c>
      <c r="I19" s="4" t="inlineStr">
        <is>
          <t>Résultat</t>
        </is>
      </c>
      <c r="J19" s="5" t="inlineStr">
        <is>
          <t>Chiffre d'affaires</t>
        </is>
      </c>
    </row>
    <row r="20"/>
    <row r="21">
      <c r="A21" s="8" t="inlineStr">
        <is>
          <t>Recherche d'un compte</t>
        </is>
      </c>
    </row>
    <row r="22">
      <c r="A22" t="inlineStr">
        <is>
          <t>Code compte à rechercher :</t>
        </is>
      </c>
      <c r="C22" s="9" t="inlineStr">
        <is>
          <t>3421</t>
        </is>
      </c>
    </row>
    <row r="23">
      <c r="A23" t="inlineStr">
        <is>
          <t>Intitulé trouvé :</t>
        </is>
      </c>
      <c r="C23" s="10">
        <f>IFERROR(VLOOKUP(C22,A5:B19,2,FALSE),"Compte inconnu")</f>
        <v/>
      </c>
    </row>
  </sheetData>
  <mergeCells count="2">
    <mergeCell ref="A1:J1"/>
    <mergeCell ref="A2:J2"/>
  </mergeCells>
  <dataValidations count="1">
    <dataValidation sqref="G5:G60" showErrorMessage="1" showInputMessage="1" allowBlank="1" type="list">
      <formula1>"0%,7%,10%,14%,20%"</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R17"/>
  <sheetViews>
    <sheetView workbookViewId="0">
      <pane xSplit="4" ySplit="4" topLeftCell="E5" activePane="bottomRight" state="frozen"/>
      <selection pane="topRight" activeCell="A1" sqref="A1"/>
      <selection pane="bottomLeft" activeCell="A1" sqref="A1"/>
      <selection pane="bottomRight" activeCell="A1" sqref="A1"/>
    </sheetView>
  </sheetViews>
  <sheetFormatPr baseColWidth="8" defaultRowHeight="15"/>
  <cols>
    <col width="12" customWidth="1" min="1" max="1"/>
    <col width="10" customWidth="1" min="2" max="2"/>
    <col width="9" customWidth="1" min="3" max="3"/>
    <col width="12" customWidth="1" min="4" max="4"/>
    <col width="34" customWidth="1" min="5" max="5"/>
    <col width="40" customWidth="1" min="6" max="6"/>
    <col width="15" customWidth="1" min="7" max="7"/>
    <col width="13" customWidth="1" min="8" max="8"/>
    <col width="15" customWidth="1" min="9" max="9"/>
    <col width="15" customWidth="1" min="10" max="10"/>
    <col width="15" customWidth="1" min="11" max="11"/>
    <col width="12" customWidth="1" min="12" max="12"/>
    <col width="13" customWidth="1" min="13" max="13"/>
    <col width="13" customWidth="1" min="14" max="14"/>
    <col width="17" customWidth="1" min="15" max="15"/>
    <col width="15" customWidth="1" min="16" max="16"/>
    <col width="15" customWidth="1" min="17" max="17"/>
    <col width="15" customWidth="1" min="18" max="18"/>
  </cols>
  <sheetData>
    <row r="1">
      <c r="A1" s="1" t="inlineStr">
        <is>
          <t>Journal comptable — écritures 2026</t>
        </is>
      </c>
    </row>
    <row r="2">
      <c r="A2" s="2" t="inlineStr">
        <is>
          <t>Cellules jaunes = saisie. L'intitulé, le solde, les équivalents EUR et le statut sont calculés automatiquement.</t>
        </is>
      </c>
    </row>
    <row r="3"/>
    <row r="4">
      <c r="A4" s="3" t="inlineStr">
        <is>
          <t>Date</t>
        </is>
      </c>
      <c r="B4" s="3" t="inlineStr">
        <is>
          <t>N° pièce</t>
        </is>
      </c>
      <c r="C4" s="3" t="inlineStr">
        <is>
          <t>Journal</t>
        </is>
      </c>
      <c r="D4" s="3" t="inlineStr">
        <is>
          <t>Code compte</t>
        </is>
      </c>
      <c r="E4" s="3" t="inlineStr">
        <is>
          <t>Intitulé automatique</t>
        </is>
      </c>
      <c r="F4" s="3" t="inlineStr">
        <is>
          <t>Libellé</t>
        </is>
      </c>
      <c r="G4" s="3" t="inlineStr">
        <is>
          <t>Centre de coût</t>
        </is>
      </c>
      <c r="H4" s="3" t="inlineStr">
        <is>
          <t>Ville</t>
        </is>
      </c>
      <c r="I4" s="3" t="inlineStr">
        <is>
          <t>Débit MAD</t>
        </is>
      </c>
      <c r="J4" s="3" t="inlineStr">
        <is>
          <t>Crédit MAD</t>
        </is>
      </c>
      <c r="K4" s="3" t="inlineStr">
        <is>
          <t>Solde MAD</t>
        </is>
      </c>
      <c r="L4" s="3" t="inlineStr">
        <is>
          <t>Taux EUR/MAD</t>
        </is>
      </c>
      <c r="M4" s="3" t="inlineStr">
        <is>
          <t>Débit EUR</t>
        </is>
      </c>
      <c r="N4" s="3" t="inlineStr">
        <is>
          <t>Crédit EUR</t>
        </is>
      </c>
      <c r="O4" s="3" t="inlineStr">
        <is>
          <t>TVA récupérable MAD</t>
        </is>
      </c>
      <c r="P4" s="3" t="inlineStr">
        <is>
          <t>TVA collectée MAD</t>
        </is>
      </c>
      <c r="Q4" s="3" t="inlineStr">
        <is>
          <t>Statut de l'écriture</t>
        </is>
      </c>
      <c r="R4" s="3" t="inlineStr">
        <is>
          <t>Contrôle équilibre</t>
        </is>
      </c>
    </row>
    <row r="5">
      <c r="A5" s="36" t="n">
        <v>46027</v>
      </c>
      <c r="B5" s="12" t="inlineStr">
        <is>
          <t>AC-001</t>
        </is>
      </c>
      <c r="C5" s="12" t="inlineStr">
        <is>
          <t>ACH</t>
        </is>
      </c>
      <c r="D5" s="12" t="inlineStr">
        <is>
          <t>6111</t>
        </is>
      </c>
      <c r="E5" s="7">
        <f>IFERROR(VLOOKUP(D5,'Plan comptable'!A:B,2,FALSE),"Compte inconnu")</f>
        <v/>
      </c>
      <c r="F5" s="13" t="inlineStr">
        <is>
          <t>Achat de fournitures — Camille</t>
        </is>
      </c>
      <c r="G5" s="12" t="inlineStr">
        <is>
          <t>Achats</t>
        </is>
      </c>
      <c r="H5" s="12" t="inlineStr">
        <is>
          <t>Casablanca</t>
        </is>
      </c>
      <c r="I5" s="37" t="n">
        <v>12000</v>
      </c>
      <c r="J5" s="37" t="n">
        <v>0</v>
      </c>
      <c r="K5" s="38">
        <f>I5-J5</f>
        <v/>
      </c>
      <c r="L5" s="16" t="n">
        <v>10.85</v>
      </c>
      <c r="M5" s="39">
        <f>IFERROR(I5/L5,0)</f>
        <v/>
      </c>
      <c r="N5" s="39">
        <f>IFERROR(J5/L5,0)</f>
        <v/>
      </c>
      <c r="O5" s="37" t="n">
        <v>2400</v>
      </c>
      <c r="P5" s="37" t="n">
        <v>0</v>
      </c>
      <c r="Q5" s="6">
        <f>IF(D5="","À compléter",IFERROR(IF(VLOOKUP(D5,'Plan comptable'!A:A,1,FALSE)=D5,"Valide","À vérifier"),"Compte inconnu"))</f>
        <v/>
      </c>
      <c r="R5" s="6">
        <f>IF(D5="","",IF(AND(I5&gt;0,J5&gt;0),"À corriger","OK"))</f>
        <v/>
      </c>
    </row>
    <row r="6">
      <c r="A6" s="36" t="n">
        <v>46030</v>
      </c>
      <c r="B6" s="12" t="inlineStr">
        <is>
          <t>VT-001</t>
        </is>
      </c>
      <c r="C6" s="12" t="inlineStr">
        <is>
          <t>VTE</t>
        </is>
      </c>
      <c r="D6" s="12" t="inlineStr">
        <is>
          <t>3421</t>
        </is>
      </c>
      <c r="E6" s="5">
        <f>IFERROR(VLOOKUP(D6,'Plan comptable'!A:B,2,FALSE),"Compte inconnu")</f>
        <v/>
      </c>
      <c r="F6" s="13" t="inlineStr">
        <is>
          <t>Vente de marchandises — Lucas</t>
        </is>
      </c>
      <c r="G6" s="12" t="inlineStr">
        <is>
          <t>Ventes</t>
        </is>
      </c>
      <c r="H6" s="12" t="inlineStr">
        <is>
          <t>Rabat</t>
        </is>
      </c>
      <c r="I6" s="37" t="n">
        <v>24000</v>
      </c>
      <c r="J6" s="37" t="n">
        <v>0</v>
      </c>
      <c r="K6" s="40">
        <f>I6-J6</f>
        <v/>
      </c>
      <c r="L6" s="16" t="n">
        <v>10.85</v>
      </c>
      <c r="M6" s="41">
        <f>IFERROR(I6/L6,0)</f>
        <v/>
      </c>
      <c r="N6" s="41">
        <f>IFERROR(J6/L6,0)</f>
        <v/>
      </c>
      <c r="O6" s="37" t="n">
        <v>0</v>
      </c>
      <c r="P6" s="37" t="n">
        <v>0</v>
      </c>
      <c r="Q6" s="4">
        <f>IF(D6="","À compléter",IFERROR(IF(VLOOKUP(D6,'Plan comptable'!A:A,1,FALSE)=D6,"Valide","À vérifier"),"Compte inconnu"))</f>
        <v/>
      </c>
      <c r="R6" s="4">
        <f>IF(D6="","",IF(AND(I6&gt;0,J6&gt;0),"À corriger","OK"))</f>
        <v/>
      </c>
    </row>
    <row r="7">
      <c r="A7" s="36" t="n">
        <v>46034</v>
      </c>
      <c r="B7" s="12" t="inlineStr">
        <is>
          <t>BQ-001</t>
        </is>
      </c>
      <c r="C7" s="12" t="inlineStr">
        <is>
          <t>BQ</t>
        </is>
      </c>
      <c r="D7" s="12" t="inlineStr">
        <is>
          <t>5141</t>
        </is>
      </c>
      <c r="E7" s="7">
        <f>IFERROR(VLOOKUP(D7,'Plan comptable'!A:B,2,FALSE),"Compte inconnu")</f>
        <v/>
      </c>
      <c r="F7" s="13" t="inlineStr">
        <is>
          <t>Règlement fournisseur par banque — Emma</t>
        </is>
      </c>
      <c r="G7" s="12" t="inlineStr">
        <is>
          <t>Achats</t>
        </is>
      </c>
      <c r="H7" s="12" t="inlineStr">
        <is>
          <t>Casablanca</t>
        </is>
      </c>
      <c r="I7" s="37" t="n">
        <v>0</v>
      </c>
      <c r="J7" s="37" t="n">
        <v>12000</v>
      </c>
      <c r="K7" s="38">
        <f>I7-J7</f>
        <v/>
      </c>
      <c r="L7" s="16" t="n">
        <v>10.85</v>
      </c>
      <c r="M7" s="39">
        <f>IFERROR(I7/L7,0)</f>
        <v/>
      </c>
      <c r="N7" s="39">
        <f>IFERROR(J7/L7,0)</f>
        <v/>
      </c>
      <c r="O7" s="37" t="n">
        <v>0</v>
      </c>
      <c r="P7" s="37" t="n">
        <v>0</v>
      </c>
      <c r="Q7" s="6">
        <f>IF(D7="","À compléter",IFERROR(IF(VLOOKUP(D7,'Plan comptable'!A:A,1,FALSE)=D7,"Valide","À vérifier"),"Compte inconnu"))</f>
        <v/>
      </c>
      <c r="R7" s="6">
        <f>IF(D7="","",IF(AND(I7&gt;0,J7&gt;0),"À corriger","OK"))</f>
        <v/>
      </c>
    </row>
    <row r="8">
      <c r="A8" s="36" t="n">
        <v>46038</v>
      </c>
      <c r="B8" s="12" t="inlineStr">
        <is>
          <t>BQ-002</t>
        </is>
      </c>
      <c r="C8" s="12" t="inlineStr">
        <is>
          <t>BQ</t>
        </is>
      </c>
      <c r="D8" s="12" t="inlineStr">
        <is>
          <t>3421</t>
        </is>
      </c>
      <c r="E8" s="5">
        <f>IFERROR(VLOOKUP(D8,'Plan comptable'!A:B,2,FALSE),"Compte inconnu")</f>
        <v/>
      </c>
      <c r="F8" s="13" t="inlineStr">
        <is>
          <t>Encaissement client — Hugo</t>
        </is>
      </c>
      <c r="G8" s="12" t="inlineStr">
        <is>
          <t>Ventes</t>
        </is>
      </c>
      <c r="H8" s="12" t="inlineStr">
        <is>
          <t>Marrakech</t>
        </is>
      </c>
      <c r="I8" s="37" t="n">
        <v>0</v>
      </c>
      <c r="J8" s="37" t="n">
        <v>24000</v>
      </c>
      <c r="K8" s="40">
        <f>I8-J8</f>
        <v/>
      </c>
      <c r="L8" s="16" t="n">
        <v>10.85</v>
      </c>
      <c r="M8" s="41">
        <f>IFERROR(I8/L8,0)</f>
        <v/>
      </c>
      <c r="N8" s="41">
        <f>IFERROR(J8/L8,0)</f>
        <v/>
      </c>
      <c r="O8" s="37" t="n">
        <v>0</v>
      </c>
      <c r="P8" s="37" t="n">
        <v>0</v>
      </c>
      <c r="Q8" s="4">
        <f>IF(D8="","À compléter",IFERROR(IF(VLOOKUP(D8,'Plan comptable'!A:A,1,FALSE)=D8,"Valide","À vérifier"),"Compte inconnu"))</f>
        <v/>
      </c>
      <c r="R8" s="4">
        <f>IF(D8="","",IF(AND(I8&gt;0,J8&gt;0),"À corriger","OK"))</f>
        <v/>
      </c>
    </row>
    <row r="9">
      <c r="A9" s="36" t="n">
        <v>46043</v>
      </c>
      <c r="B9" s="12" t="inlineStr">
        <is>
          <t>AC-002</t>
        </is>
      </c>
      <c r="C9" s="12" t="inlineStr">
        <is>
          <t>ACH</t>
        </is>
      </c>
      <c r="D9" s="12" t="inlineStr">
        <is>
          <t>6144</t>
        </is>
      </c>
      <c r="E9" s="7">
        <f>IFERROR(VLOOKUP(D9,'Plan comptable'!A:B,2,FALSE),"Compte inconnu")</f>
        <v/>
      </c>
      <c r="F9" s="13" t="inlineStr">
        <is>
          <t>Facture de transport — Léa</t>
        </is>
      </c>
      <c r="G9" s="12" t="inlineStr">
        <is>
          <t>Logistique</t>
        </is>
      </c>
      <c r="H9" s="12" t="inlineStr">
        <is>
          <t>Tanger</t>
        </is>
      </c>
      <c r="I9" s="37" t="n">
        <v>4200</v>
      </c>
      <c r="J9" s="37" t="n">
        <v>0</v>
      </c>
      <c r="K9" s="38">
        <f>I9-J9</f>
        <v/>
      </c>
      <c r="L9" s="16" t="n">
        <v>10.85</v>
      </c>
      <c r="M9" s="39">
        <f>IFERROR(I9/L9,0)</f>
        <v/>
      </c>
      <c r="N9" s="39">
        <f>IFERROR(J9/L9,0)</f>
        <v/>
      </c>
      <c r="O9" s="37" t="n">
        <v>588</v>
      </c>
      <c r="P9" s="37" t="n">
        <v>0</v>
      </c>
      <c r="Q9" s="6">
        <f>IF(D9="","À compléter",IFERROR(IF(VLOOKUP(D9,'Plan comptable'!A:A,1,FALSE)=D9,"Valide","À vérifier"),"Compte inconnu"))</f>
        <v/>
      </c>
      <c r="R9" s="6">
        <f>IF(D9="","",IF(AND(I9&gt;0,J9&gt;0),"À corriger","OK"))</f>
        <v/>
      </c>
    </row>
    <row r="10">
      <c r="A10" s="36" t="n">
        <v>46053</v>
      </c>
      <c r="B10" s="12" t="inlineStr">
        <is>
          <t>PA-001</t>
        </is>
      </c>
      <c r="C10" s="12" t="inlineStr">
        <is>
          <t>PAIE</t>
        </is>
      </c>
      <c r="D10" s="12" t="inlineStr">
        <is>
          <t>6171</t>
        </is>
      </c>
      <c r="E10" s="5">
        <f>IFERROR(VLOOKUP(D10,'Plan comptable'!A:B,2,FALSE),"Compte inconnu")</f>
        <v/>
      </c>
      <c r="F10" s="13" t="inlineStr">
        <is>
          <t>Paiement des salaires — Louis</t>
        </is>
      </c>
      <c r="G10" s="12" t="inlineStr">
        <is>
          <t>Personnel</t>
        </is>
      </c>
      <c r="H10" s="12" t="inlineStr">
        <is>
          <t>Fès</t>
        </is>
      </c>
      <c r="I10" s="37" t="n">
        <v>25000</v>
      </c>
      <c r="J10" s="37" t="n">
        <v>0</v>
      </c>
      <c r="K10" s="40">
        <f>I10-J10</f>
        <v/>
      </c>
      <c r="L10" s="16" t="n">
        <v>10.85</v>
      </c>
      <c r="M10" s="41">
        <f>IFERROR(I10/L10,0)</f>
        <v/>
      </c>
      <c r="N10" s="41">
        <f>IFERROR(J10/L10,0)</f>
        <v/>
      </c>
      <c r="O10" s="37" t="n">
        <v>0</v>
      </c>
      <c r="P10" s="37" t="n">
        <v>0</v>
      </c>
      <c r="Q10" s="4">
        <f>IF(D10="","À compléter",IFERROR(IF(VLOOKUP(D10,'Plan comptable'!A:A,1,FALSE)=D10,"Valide","À vérifier"),"Compte inconnu"))</f>
        <v/>
      </c>
      <c r="R10" s="4">
        <f>IF(D10="","",IF(AND(I10&gt;0,J10&gt;0),"À corriger","OK"))</f>
        <v/>
      </c>
    </row>
    <row r="11">
      <c r="A11" s="36" t="n">
        <v>46057</v>
      </c>
      <c r="B11" s="12" t="inlineStr">
        <is>
          <t>IM-001</t>
        </is>
      </c>
      <c r="C11" s="12" t="inlineStr">
        <is>
          <t>ACH</t>
        </is>
      </c>
      <c r="D11" s="12" t="inlineStr">
        <is>
          <t>2340</t>
        </is>
      </c>
      <c r="E11" s="7">
        <f>IFERROR(VLOOKUP(D11,'Plan comptable'!A:B,2,FALSE),"Compte inconnu")</f>
        <v/>
      </c>
      <c r="F11" s="13" t="inlineStr">
        <is>
          <t>Acquisition de matériel — Chloé</t>
        </is>
      </c>
      <c r="G11" s="12" t="inlineStr">
        <is>
          <t>Investissement</t>
        </is>
      </c>
      <c r="H11" s="12" t="inlineStr">
        <is>
          <t>Agadir</t>
        </is>
      </c>
      <c r="I11" s="37" t="n">
        <v>80000</v>
      </c>
      <c r="J11" s="37" t="n">
        <v>0</v>
      </c>
      <c r="K11" s="38">
        <f>I11-J11</f>
        <v/>
      </c>
      <c r="L11" s="16" t="n">
        <v>10.85</v>
      </c>
      <c r="M11" s="39">
        <f>IFERROR(I11/L11,0)</f>
        <v/>
      </c>
      <c r="N11" s="39">
        <f>IFERROR(J11/L11,0)</f>
        <v/>
      </c>
      <c r="O11" s="37" t="n">
        <v>16000</v>
      </c>
      <c r="P11" s="37" t="n">
        <v>0</v>
      </c>
      <c r="Q11" s="6">
        <f>IF(D11="","À compléter",IFERROR(IF(VLOOKUP(D11,'Plan comptable'!A:A,1,FALSE)=D11,"Valide","À vérifier"),"Compte inconnu"))</f>
        <v/>
      </c>
      <c r="R11" s="6">
        <f>IF(D11="","",IF(AND(I11&gt;0,J11&gt;0),"À corriger","OK"))</f>
        <v/>
      </c>
    </row>
    <row r="12">
      <c r="A12" s="36" t="n">
        <v>46063</v>
      </c>
      <c r="B12" s="12" t="inlineStr">
        <is>
          <t>TX-001</t>
        </is>
      </c>
      <c r="C12" s="12" t="inlineStr">
        <is>
          <t>VTE</t>
        </is>
      </c>
      <c r="D12" s="12" t="inlineStr">
        <is>
          <t>4455</t>
        </is>
      </c>
      <c r="E12" s="5">
        <f>IFERROR(VLOOKUP(D12,'Plan comptable'!A:B,2,FALSE),"Compte inconnu")</f>
        <v/>
      </c>
      <c r="F12" s="13" t="inlineStr">
        <is>
          <t>TVA collectée sur ventes — Nathan</t>
        </is>
      </c>
      <c r="G12" s="12" t="inlineStr">
        <is>
          <t>Ventes</t>
        </is>
      </c>
      <c r="H12" s="12" t="inlineStr">
        <is>
          <t>Casablanca</t>
        </is>
      </c>
      <c r="I12" s="37" t="n">
        <v>0</v>
      </c>
      <c r="J12" s="37" t="n">
        <v>10200</v>
      </c>
      <c r="K12" s="40">
        <f>I12-J12</f>
        <v/>
      </c>
      <c r="L12" s="16" t="n">
        <v>10.85</v>
      </c>
      <c r="M12" s="41">
        <f>IFERROR(I12/L12,0)</f>
        <v/>
      </c>
      <c r="N12" s="41">
        <f>IFERROR(J12/L12,0)</f>
        <v/>
      </c>
      <c r="O12" s="37" t="n">
        <v>0</v>
      </c>
      <c r="P12" s="37" t="n">
        <v>10200</v>
      </c>
      <c r="Q12" s="4">
        <f>IF(D12="","À compléter",IFERROR(IF(VLOOKUP(D12,'Plan comptable'!A:A,1,FALSE)=D12,"Valide","À vérifier"),"Compte inconnu"))</f>
        <v/>
      </c>
      <c r="R12" s="4">
        <f>IF(D12="","",IF(AND(I12&gt;0,J12&gt;0),"À corriger","OK"))</f>
        <v/>
      </c>
    </row>
    <row r="13">
      <c r="A13" s="36" t="n">
        <v>46071</v>
      </c>
      <c r="B13" s="12" t="inlineStr">
        <is>
          <t>BQ-003</t>
        </is>
      </c>
      <c r="C13" s="12" t="inlineStr">
        <is>
          <t>BQ</t>
        </is>
      </c>
      <c r="D13" s="12" t="inlineStr">
        <is>
          <t>5141</t>
        </is>
      </c>
      <c r="E13" s="7">
        <f>IFERROR(VLOOKUP(D13,'Plan comptable'!A:B,2,FALSE),"Compte inconnu")</f>
        <v/>
      </c>
      <c r="F13" s="13" t="inlineStr">
        <is>
          <t>Paiements divers par banque — Manon</t>
        </is>
      </c>
      <c r="G13" s="12" t="inlineStr">
        <is>
          <t>Administration</t>
        </is>
      </c>
      <c r="H13" s="12" t="inlineStr">
        <is>
          <t>Lyon</t>
        </is>
      </c>
      <c r="I13" s="37" t="n">
        <v>0</v>
      </c>
      <c r="J13" s="37" t="n">
        <v>19000</v>
      </c>
      <c r="K13" s="38">
        <f>I13-J13</f>
        <v/>
      </c>
      <c r="L13" s="16" t="n">
        <v>10.85</v>
      </c>
      <c r="M13" s="39">
        <f>IFERROR(I13/L13,0)</f>
        <v/>
      </c>
      <c r="N13" s="39">
        <f>IFERROR(J13/L13,0)</f>
        <v/>
      </c>
      <c r="O13" s="37" t="n">
        <v>0</v>
      </c>
      <c r="P13" s="37" t="n">
        <v>0</v>
      </c>
      <c r="Q13" s="6">
        <f>IF(D13="","À compléter",IFERROR(IF(VLOOKUP(D13,'Plan comptable'!A:A,1,FALSE)=D13,"Valide","À vérifier"),"Compte inconnu"))</f>
        <v/>
      </c>
      <c r="R13" s="6">
        <f>IF(D13="","",IF(AND(I13&gt;0,J13&gt;0),"À corriger","OK"))</f>
        <v/>
      </c>
    </row>
    <row r="14">
      <c r="A14" s="36" t="n">
        <v>46078</v>
      </c>
      <c r="B14" s="12" t="inlineStr">
        <is>
          <t>VT-002</t>
        </is>
      </c>
      <c r="C14" s="12" t="inlineStr">
        <is>
          <t>VTE</t>
        </is>
      </c>
      <c r="D14" s="12" t="inlineStr">
        <is>
          <t>7111</t>
        </is>
      </c>
      <c r="E14" s="5">
        <f>IFERROR(VLOOKUP(D14,'Plan comptable'!A:B,2,FALSE),"Compte inconnu")</f>
        <v/>
      </c>
      <c r="F14" s="13" t="inlineStr">
        <is>
          <t>Vente de marchandises — Théo</t>
        </is>
      </c>
      <c r="G14" s="12" t="inlineStr">
        <is>
          <t>Ventes</t>
        </is>
      </c>
      <c r="H14" s="12" t="inlineStr">
        <is>
          <t>Paris</t>
        </is>
      </c>
      <c r="I14" s="37" t="n">
        <v>0</v>
      </c>
      <c r="J14" s="37" t="n">
        <v>80000</v>
      </c>
      <c r="K14" s="40">
        <f>I14-J14</f>
        <v/>
      </c>
      <c r="L14" s="16" t="n">
        <v>10.85</v>
      </c>
      <c r="M14" s="41">
        <f>IFERROR(I14/L14,0)</f>
        <v/>
      </c>
      <c r="N14" s="41">
        <f>IFERROR(J14/L14,0)</f>
        <v/>
      </c>
      <c r="O14" s="37" t="n">
        <v>0</v>
      </c>
      <c r="P14" s="37" t="n">
        <v>0</v>
      </c>
      <c r="Q14" s="4">
        <f>IF(D14="","À compléter",IFERROR(IF(VLOOKUP(D14,'Plan comptable'!A:A,1,FALSE)=D14,"Valide","À vérifier"),"Compte inconnu"))</f>
        <v/>
      </c>
      <c r="R14" s="4">
        <f>IF(D14="","",IF(AND(I14&gt;0,J14&gt;0),"À corriger","OK"))</f>
        <v/>
      </c>
    </row>
    <row r="15">
      <c r="A15" s="20" t="n"/>
      <c r="B15" s="20" t="n"/>
      <c r="C15" s="20" t="n"/>
      <c r="D15" s="20" t="n"/>
      <c r="E15" s="20" t="n"/>
      <c r="F15" s="20" t="inlineStr">
        <is>
          <t>TOTAUX</t>
        </is>
      </c>
      <c r="G15" s="20" t="n"/>
      <c r="H15" s="20" t="n"/>
      <c r="I15" s="42">
        <f>SUM(I5:I14)</f>
        <v/>
      </c>
      <c r="J15" s="42">
        <f>SUM(J5:J14)</f>
        <v/>
      </c>
      <c r="K15" s="42">
        <f>SUM(K5:K14)</f>
        <v/>
      </c>
      <c r="L15" s="20" t="n"/>
      <c r="M15" s="43">
        <f>SUM(M5:M14)</f>
        <v/>
      </c>
      <c r="N15" s="43">
        <f>SUM(N5:N14)</f>
        <v/>
      </c>
      <c r="O15" s="42">
        <f>SUM(O5:O14)</f>
        <v/>
      </c>
      <c r="P15" s="42">
        <f>SUM(P5:P14)</f>
        <v/>
      </c>
      <c r="Q15" s="20" t="n"/>
      <c r="R15" s="20" t="n"/>
    </row>
    <row r="16"/>
    <row r="17">
      <c r="F17" s="8" t="inlineStr">
        <is>
          <t>Contrôle équilibre global :</t>
        </is>
      </c>
      <c r="I17" s="23">
        <f>IF(SUM(I5:I14)=SUM(J5:J14),"Équilibré","Déséquilibré")</f>
        <v/>
      </c>
    </row>
  </sheetData>
  <mergeCells count="2">
    <mergeCell ref="A1:R1"/>
    <mergeCell ref="A2:R2"/>
  </mergeCells>
  <conditionalFormatting sqref="Q5:Q50">
    <cfRule type="expression" priority="1" dxfId="0" stopIfTrue="1">
      <formula>Q5="Compte inconnu"</formula>
    </cfRule>
    <cfRule type="expression" priority="2" dxfId="1" stopIfTrue="1">
      <formula>Q5="Valide"</formula>
    </cfRule>
  </conditionalFormatting>
  <dataValidations count="2">
    <dataValidation sqref="D5:D50" showErrorMessage="1" showInputMessage="1" allowBlank="1" type="list">
      <formula1>'Plan comptable'!$A$5:$A$19</formula1>
    </dataValidation>
    <dataValidation sqref="C5:C50" showErrorMessage="1" showInputMessage="1" allowBlank="1" type="list">
      <formula1>"ACH,VTE,BQ,PAIE,OD"</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H18"/>
  <sheetViews>
    <sheetView workbookViewId="0">
      <selection activeCell="A1" sqref="A1"/>
    </sheetView>
  </sheetViews>
  <sheetFormatPr baseColWidth="8" defaultRowHeight="15"/>
  <cols>
    <col width="34" customWidth="1" min="1" max="1"/>
    <col width="20" customWidth="1" min="2" max="2"/>
    <col width="4" customWidth="1" min="3" max="3"/>
    <col width="34" customWidth="1" min="4" max="4"/>
    <col width="18" customWidth="1" min="5" max="5"/>
    <col width="18" customWidth="1" min="6" max="6"/>
    <col width="18" customWidth="1" min="7" max="7"/>
    <col width="4" customWidth="1" min="8" max="8"/>
    <col width="4" customWidth="1" min="9" max="9"/>
    <col width="4" customWidth="1" min="10" max="10"/>
    <col width="12" customWidth="1" min="11" max="11"/>
    <col width="12" customWidth="1" min="12" max="12"/>
  </cols>
  <sheetData>
    <row r="1">
      <c r="A1" s="1" t="inlineStr">
        <is>
          <t>Tableau de bord comptable — 2026</t>
        </is>
      </c>
    </row>
    <row r="2">
      <c r="A2" s="2" t="inlineStr">
        <is>
          <t>Synthèse automatique du journal comptable (MAD, conversion indicative EUR)</t>
        </is>
      </c>
    </row>
    <row r="3"/>
    <row r="4">
      <c r="A4" s="24" t="inlineStr">
        <is>
          <t>Indicateurs clés</t>
        </is>
      </c>
      <c r="D4" s="24" t="inlineStr">
        <is>
          <t>Synthèse par classe comptable</t>
        </is>
      </c>
    </row>
    <row r="5">
      <c r="A5" s="25" t="inlineStr">
        <is>
          <t>Total des débits MAD</t>
        </is>
      </c>
      <c r="B5" s="44">
        <f>SUM('Journal comptable'!I5:I14)</f>
        <v/>
      </c>
      <c r="D5" s="3" t="inlineStr">
        <is>
          <t>Classe</t>
        </is>
      </c>
      <c r="E5" s="3" t="inlineStr">
        <is>
          <t>Débits MAD</t>
        </is>
      </c>
      <c r="F5" s="3" t="inlineStr">
        <is>
          <t>Crédits MAD</t>
        </is>
      </c>
      <c r="G5" s="3" t="inlineStr">
        <is>
          <t>Solde MAD</t>
        </is>
      </c>
    </row>
    <row r="6">
      <c r="A6" s="27" t="inlineStr">
        <is>
          <t>Total des crédits MAD</t>
        </is>
      </c>
      <c r="B6" s="45">
        <f>SUM('Journal comptable'!J5:J14)</f>
        <v/>
      </c>
      <c r="D6" s="29" t="inlineStr">
        <is>
          <t>Classe 1 — Financement permanent</t>
        </is>
      </c>
      <c r="E6" s="46">
        <f>SUMIF('Journal comptable'!D5:D14,"1*",'Journal comptable'!I5:I14)</f>
        <v/>
      </c>
      <c r="F6" s="46">
        <f>SUMIF('Journal comptable'!D5:D14,"1*",'Journal comptable'!J5:J14)</f>
        <v/>
      </c>
      <c r="G6" s="46">
        <f>E6-F6</f>
        <v/>
      </c>
    </row>
    <row r="7">
      <c r="A7" s="25" t="inlineStr">
        <is>
          <t>Solde net MAD</t>
        </is>
      </c>
      <c r="B7" s="44">
        <f>SUM('Journal comptable'!K5:K14)</f>
        <v/>
      </c>
      <c r="D7" s="31" t="inlineStr">
        <is>
          <t>Classe 2 — Actif immobilisé</t>
        </is>
      </c>
      <c r="E7" s="47">
        <f>SUMIF('Journal comptable'!D5:D14,"2*",'Journal comptable'!I5:I14)</f>
        <v/>
      </c>
      <c r="F7" s="47">
        <f>SUMIF('Journal comptable'!D5:D14,"2*",'Journal comptable'!J5:J14)</f>
        <v/>
      </c>
      <c r="G7" s="47">
        <f>E7-F7</f>
        <v/>
      </c>
    </row>
    <row r="8">
      <c r="A8" s="27" t="inlineStr">
        <is>
          <t>Montant moyen par écriture</t>
        </is>
      </c>
      <c r="B8" s="45">
        <f>IFERROR(AVERAGE('Journal comptable'!I5:I14),0)</f>
        <v/>
      </c>
      <c r="D8" s="29" t="inlineStr">
        <is>
          <t>Classe 3 — Actif circulant</t>
        </is>
      </c>
      <c r="E8" s="46">
        <f>SUMIF('Journal comptable'!D5:D14,"3*",'Journal comptable'!I5:I14)</f>
        <v/>
      </c>
      <c r="F8" s="46">
        <f>SUMIF('Journal comptable'!D5:D14,"3*",'Journal comptable'!J5:J14)</f>
        <v/>
      </c>
      <c r="G8" s="46">
        <f>E8-F8</f>
        <v/>
      </c>
    </row>
    <row r="9">
      <c r="A9" s="25" t="inlineStr">
        <is>
          <t>Nombre d'écritures</t>
        </is>
      </c>
      <c r="B9" s="33">
        <f>COUNTIF('Journal comptable'!A5:A14,"&gt;0")</f>
        <v/>
      </c>
      <c r="D9" s="31" t="inlineStr">
        <is>
          <t>Classe 4 — Passif circulant</t>
        </is>
      </c>
      <c r="E9" s="47">
        <f>SUMIF('Journal comptable'!D5:D14,"4*",'Journal comptable'!I5:I14)</f>
        <v/>
      </c>
      <c r="F9" s="47">
        <f>SUMIF('Journal comptable'!D5:D14,"4*",'Journal comptable'!J5:J14)</f>
        <v/>
      </c>
      <c r="G9" s="47">
        <f>E9-F9</f>
        <v/>
      </c>
    </row>
    <row r="10">
      <c r="A10" s="27" t="inlineStr">
        <is>
          <t>Pourcentage d'écritures validées</t>
        </is>
      </c>
      <c r="B10" s="48">
        <f>IFERROR(COUNTIF('Journal comptable'!Q5:Q14,"Valide")/COUNTIF('Journal comptable'!A5:A14,"&gt;0"),0)</f>
        <v/>
      </c>
      <c r="D10" s="29" t="inlineStr">
        <is>
          <t>Classe 5 — Trésorerie</t>
        </is>
      </c>
      <c r="E10" s="46">
        <f>SUMIF('Journal comptable'!D5:D14,"5*",'Journal comptable'!I5:I14)</f>
        <v/>
      </c>
      <c r="F10" s="46">
        <f>SUMIF('Journal comptable'!D5:D14,"5*",'Journal comptable'!J5:J14)</f>
        <v/>
      </c>
      <c r="G10" s="46">
        <f>E10-F10</f>
        <v/>
      </c>
    </row>
    <row r="11">
      <c r="D11" s="31" t="inlineStr">
        <is>
          <t>Classe 6 — Charges</t>
        </is>
      </c>
      <c r="E11" s="47">
        <f>SUMIF('Journal comptable'!D5:D14,"6*",'Journal comptable'!I5:I14)</f>
        <v/>
      </c>
      <c r="F11" s="47">
        <f>SUMIF('Journal comptable'!D5:D14,"6*",'Journal comptable'!J5:J14)</f>
        <v/>
      </c>
      <c r="G11" s="47">
        <f>E11-F11</f>
        <v/>
      </c>
    </row>
    <row r="12">
      <c r="D12" s="29" t="inlineStr">
        <is>
          <t>Classe 7 — Produits</t>
        </is>
      </c>
      <c r="E12" s="46">
        <f>SUMIF('Journal comptable'!D5:D14,"7*",'Journal comptable'!I5:I14)</f>
        <v/>
      </c>
      <c r="F12" s="46">
        <f>SUMIF('Journal comptable'!D5:D14,"7*",'Journal comptable'!J5:J14)</f>
        <v/>
      </c>
      <c r="G12" s="46">
        <f>E12-F12</f>
        <v/>
      </c>
    </row>
    <row r="13">
      <c r="D13" s="20" t="inlineStr">
        <is>
          <t>TOTAL</t>
        </is>
      </c>
      <c r="E13" s="42">
        <f>SUM(E6:E12)</f>
        <v/>
      </c>
      <c r="F13" s="42">
        <f>SUM(F6:F12)</f>
        <v/>
      </c>
      <c r="G13" s="42">
        <f>SUM(G6:G12)</f>
        <v/>
      </c>
    </row>
    <row r="14"/>
    <row r="15">
      <c r="A15" s="24" t="inlineStr">
        <is>
          <t>Charges vs produits</t>
        </is>
      </c>
      <c r="D15" s="24" t="inlineStr">
        <is>
          <t>Évolution mensuelle</t>
        </is>
      </c>
    </row>
    <row r="16">
      <c r="A16" s="3" t="inlineStr">
        <is>
          <t>Catégorie</t>
        </is>
      </c>
      <c r="B16" s="3" t="inlineStr">
        <is>
          <t>Montant MAD</t>
        </is>
      </c>
      <c r="D16" s="3" t="inlineStr">
        <is>
          <t>Mois</t>
        </is>
      </c>
      <c r="E16" s="3" t="inlineStr">
        <is>
          <t>Débits MAD</t>
        </is>
      </c>
      <c r="F16" s="3" t="inlineStr">
        <is>
          <t>Crédits MAD</t>
        </is>
      </c>
      <c r="G16" s="3" t="inlineStr">
        <is>
          <t>Solde MAD</t>
        </is>
      </c>
    </row>
    <row r="17">
      <c r="A17" s="31" t="inlineStr">
        <is>
          <t>Charges (classe 6)</t>
        </is>
      </c>
      <c r="B17" s="47">
        <f>SUMIF('Journal comptable'!D5:D14,"6*",'Journal comptable'!I5:I14)</f>
        <v/>
      </c>
      <c r="D17" s="31" t="inlineStr">
        <is>
          <t>Janvier 2026</t>
        </is>
      </c>
      <c r="E17" s="47">
        <f>SUMIFS('Journal comptable'!I5:I14,'Journal comptable'!A5:A14,"&gt;="&amp;DATE(2026,1,1),'Journal comptable'!A5:A14,"&lt;"&amp;DATE(2026,2,1))</f>
        <v/>
      </c>
      <c r="F17" s="47">
        <f>SUMIFS('Journal comptable'!J5:J14,'Journal comptable'!A5:A14,"&gt;="&amp;DATE(2026,1,1),'Journal comptable'!A5:A14,"&lt;"&amp;DATE(2026,2,1))</f>
        <v/>
      </c>
      <c r="G17" s="47">
        <f>E17-F17</f>
        <v/>
      </c>
    </row>
    <row r="18">
      <c r="A18" s="31" t="inlineStr">
        <is>
          <t>Produits (classe 7)</t>
        </is>
      </c>
      <c r="B18" s="47">
        <f>SUMIF('Journal comptable'!D5:D14,"7*",'Journal comptable'!J5:J14)</f>
        <v/>
      </c>
      <c r="D18" s="31" t="inlineStr">
        <is>
          <t>Février 2026</t>
        </is>
      </c>
      <c r="E18" s="47">
        <f>SUMIFS('Journal comptable'!I5:I14,'Journal comptable'!A5:A14,"&gt;="&amp;DATE(2026,2,1),'Journal comptable'!A5:A14,"&lt;"&amp;DATE(2026,3,1))</f>
        <v/>
      </c>
      <c r="F18" s="47">
        <f>SUMIFS('Journal comptable'!J5:J14,'Journal comptable'!A5:A14,"&gt;="&amp;DATE(2026,2,1),'Journal comptable'!A5:A14,"&lt;"&amp;DATE(2026,3,1))</f>
        <v/>
      </c>
      <c r="G18" s="47">
        <f>E18-F18</f>
        <v/>
      </c>
    </row>
  </sheetData>
  <mergeCells count="6">
    <mergeCell ref="A1:H1"/>
    <mergeCell ref="A2:H2"/>
    <mergeCell ref="A4:B4"/>
    <mergeCell ref="D4:G4"/>
    <mergeCell ref="A15:B15"/>
    <mergeCell ref="D15:G15"/>
  </mergeCell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22" customWidth="1" min="1" max="1"/>
    <col width="110" customWidth="1" min="2" max="2"/>
  </cols>
  <sheetData>
    <row r="1">
      <c r="A1" s="1" t="inlineStr">
        <is>
          <t>Mode d'emploi du classeur</t>
        </is>
      </c>
    </row>
    <row r="2"/>
    <row r="3" ht="70" customHeight="1">
      <c r="A3" s="35" t="inlineStr">
        <is>
          <t>Plan comptable</t>
        </is>
      </c>
      <c r="B3" s="5" t="inlineStr">
        <is>
          <t>Table de référence du plan comptable marocain (CGNC). Chaque ligne indique le code, l'intitulé, la classe, la famille, le sens habituel, le taux de TVA applicable et le compte parent. Une zone de recherche en bas de feuille permet de retrouver l'intitulé d'un compte via VLOOKUP.</t>
        </is>
      </c>
    </row>
    <row r="4" ht="70" customHeight="1">
      <c r="A4" s="35" t="inlineStr">
        <is>
          <t>Journal comptable</t>
        </is>
      </c>
      <c r="B4" s="7" t="inlineStr">
        <is>
          <t>Saisissez vos écritures dans les cellules jaunes : date, n° de pièce, journal, code compte, libellé, centre de coût, ville, débit, crédit, taux EUR/MAD et montants de TVA. L'intitulé du compte, le solde, les équivalents EUR et le statut (Valide / À vérifier / Compte inconnu) sont calculés automatiquement. Le contrôle d'équilibre global vérifie que le total des débits égale le total des crédits.</t>
        </is>
      </c>
    </row>
    <row r="5" ht="70" customHeight="1">
      <c r="A5" s="35" t="inlineStr">
        <is>
          <t>Tableau de bord</t>
        </is>
      </c>
      <c r="B5" s="5" t="inlineStr">
        <is>
          <t>Synthèse automatique : totaux débits/crédits, solde net, montant moyen, nombre d'écritures et taux de validation. Tableau par classe comptable (SUMIF), graphiques en histogramme, secteurs et courbes.</t>
        </is>
      </c>
    </row>
    <row r="6" ht="70" customHeight="1">
      <c r="A6" s="35" t="inlineStr">
        <is>
          <t>Conventions</t>
        </is>
      </c>
      <c r="B6" s="7" t="inlineStr">
        <is>
          <t>Dates au format JJ/MM/AAAA. Montants en dirhams marocains (MAD) avec conversion indicative en euros au taux saisi par ligne (exemple : 10,85 MAD/EUR). Taux de TVA du plan marocain : 0 %, 7 %, 10 %, 14 %, 20 %.</t>
        </is>
      </c>
    </row>
    <row r="7" ht="70" customHeight="1">
      <c r="A7" s="35" t="inlineStr">
        <is>
          <t>Bonnes pratiques</t>
        </is>
      </c>
      <c r="B7" s="5" t="inlineStr">
        <is>
          <t>Vérifiez que chaque écriture est équilibrée (débit = crédit). Utilisez les listes déroulantes pour le code compte et le journal. Les lignes alternées violet clair facilitent la lecture.</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2026-08-01T18:58:56Z</dcterms:created>
  <dcterms:modified xmlns:dcterms="http://purl.org/dc/terms/" xmlns:xsi="http://www.w3.org/2001/XMLSchema-instance" xsi:type="dcterms:W3CDTF">2026-08-01T18:58:56Z</dcterms:modified>
</cp:coreProperties>
</file>