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ittances" sheetId="1" state="visible" r:id="rId1"/>
    <sheet xmlns:r="http://schemas.openxmlformats.org/officeDocument/2006/relationships" name="Paramètres" sheetId="2" state="visible" r:id="rId2"/>
    <sheet xmlns:r="http://schemas.openxmlformats.org/officeDocument/2006/relationships" name="Synthèse" sheetId="3" state="visible" r:id="rId3"/>
    <sheet xmlns:r="http://schemas.openxmlformats.org/officeDocument/2006/relationships" name="Instructions" sheetId="4" state="visible" r:id="rId4"/>
  </sheets>
  <definedNames>
    <definedName name="_xlnm._FilterDatabase" localSheetId="0" hidden="1">'Quittances'!$A$4:$V$104</definedName>
    <definedName name="_xlnm._FilterDatabase" localSheetId="1" hidden="1">'Paramètres'!$A$21:$F$121</definedName>
    <definedName name="_xlnm._FilterDatabase" localSheetId="2" hidden="1">'Synthèse'!$A$18:$F$118</definedName>
  </definedNames>
  <calcPr calcId="124519" fullCalcOnLoad="1"/>
</workbook>
</file>

<file path=xl/styles.xml><?xml version="1.0" encoding="utf-8"?>
<styleSheet xmlns="http://schemas.openxmlformats.org/spreadsheetml/2006/main">
  <numFmts count="4">
    <numFmt numFmtId="164" formatCode="DD/MM/YYYY"/>
    <numFmt numFmtId="165" formatCode="#,##0.00&quot; €&quot;"/>
    <numFmt numFmtId="166" formatCode="0.0%"/>
    <numFmt numFmtId="167" formatCode="yyyy-mm-dd"/>
  </numFmts>
  <fonts count="6">
    <font>
      <name val="Calibri"/>
      <family val="2"/>
      <color theme="1"/>
      <sz val="11"/>
      <scheme val="minor"/>
    </font>
    <font>
      <name val="Calibri"/>
      <b val="1"/>
      <color rgb="00FFFFFF"/>
      <sz val="14"/>
    </font>
    <font>
      <name val="Calibri"/>
      <sz val="10"/>
    </font>
    <font>
      <name val="Calibri"/>
      <b val="1"/>
      <color rgb="00FFFFFF"/>
      <sz val="11"/>
    </font>
    <font>
      <name val="Calibri"/>
      <b val="1"/>
      <color rgb="00FFFFFF"/>
      <sz val="10"/>
    </font>
    <font>
      <name val="Calibri"/>
      <b val="1"/>
      <sz val="10"/>
    </font>
  </fonts>
  <fills count="7">
    <fill>
      <patternFill/>
    </fill>
    <fill>
      <patternFill patternType="gray125"/>
    </fill>
    <fill>
      <patternFill patternType="solid">
        <fgColor rgb="004A2AA5"/>
      </patternFill>
    </fill>
    <fill>
      <patternFill patternType="solid">
        <fgColor rgb="00FFFBEB"/>
      </patternFill>
    </fill>
    <fill>
      <patternFill patternType="solid">
        <fgColor rgb="00F1EDFB"/>
      </patternFill>
    </fill>
    <fill>
      <patternFill patternType="solid">
        <fgColor rgb="005D3BC4"/>
      </patternFill>
    </fill>
    <fill>
      <patternFill patternType="solid">
        <fgColor rgb="00FF6B4A"/>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left" vertical="center" wrapText="1"/>
    </xf>
    <xf numFmtId="0" fontId="3" fillId="2" borderId="1" applyAlignment="1" pivotButton="0" quotePrefix="0" xfId="0">
      <alignment horizontal="left" vertical="center" wrapText="1"/>
    </xf>
    <xf numFmtId="0" fontId="2" fillId="3" borderId="1" applyAlignment="1" pivotButton="0" quotePrefix="0" xfId="0">
      <alignment horizontal="left" vertical="center"/>
    </xf>
    <xf numFmtId="164" fontId="2" fillId="3" borderId="1" applyAlignment="1" pivotButton="0" quotePrefix="0" xfId="0">
      <alignment horizontal="center" vertical="center"/>
    </xf>
    <xf numFmtId="49" fontId="2" fillId="3" borderId="1" applyAlignment="1" pivotButton="0" quotePrefix="0" xfId="0">
      <alignment horizontal="left" vertical="center"/>
    </xf>
    <xf numFmtId="165" fontId="2" fillId="3" borderId="1" applyAlignment="1" pivotButton="0" quotePrefix="0" xfId="0">
      <alignment horizontal="right" vertical="center"/>
    </xf>
    <xf numFmtId="165" fontId="2" fillId="4" borderId="1" applyAlignment="1" pivotButton="0" quotePrefix="0" xfId="0">
      <alignment horizontal="right" vertical="center"/>
    </xf>
    <xf numFmtId="166" fontId="2" fillId="3" borderId="1" applyAlignment="1" pivotButton="0" quotePrefix="0" xfId="0">
      <alignment horizontal="center" vertical="center"/>
    </xf>
    <xf numFmtId="0" fontId="2" fillId="4" borderId="1" applyAlignment="1" pivotButton="0" quotePrefix="0" xfId="0">
      <alignment horizontal="center" vertical="center"/>
    </xf>
    <xf numFmtId="0" fontId="2" fillId="3" borderId="1" applyAlignment="1" pivotButton="0" quotePrefix="0" xfId="0">
      <alignment horizontal="center" vertical="center"/>
    </xf>
    <xf numFmtId="0" fontId="2" fillId="3" borderId="1" applyAlignment="1" pivotButton="0" quotePrefix="0" xfId="0">
      <alignment horizontal="left" vertical="center" wrapText="1"/>
    </xf>
    <xf numFmtId="165" fontId="2" fillId="0" borderId="1" applyAlignment="1" pivotButton="0" quotePrefix="0" xfId="0">
      <alignment horizontal="right" vertical="center"/>
    </xf>
    <xf numFmtId="0" fontId="2" fillId="0" borderId="1" applyAlignment="1" pivotButton="0" quotePrefix="0" xfId="0">
      <alignment horizontal="center" vertical="center"/>
    </xf>
    <xf numFmtId="0" fontId="4" fillId="5" borderId="1" applyAlignment="1" pivotButton="0" quotePrefix="0" xfId="0">
      <alignment horizontal="left" vertical="center" wrapText="1"/>
    </xf>
    <xf numFmtId="0" fontId="0" fillId="2" borderId="1" pivotButton="0" quotePrefix="0" xfId="0"/>
    <xf numFmtId="0" fontId="2" fillId="4" borderId="1" applyAlignment="1" pivotButton="0" quotePrefix="0" xfId="0">
      <alignment horizontal="left" vertical="center" wrapText="1"/>
    </xf>
    <xf numFmtId="164" fontId="2" fillId="4" borderId="1" applyAlignment="1" pivotButton="0" quotePrefix="0" xfId="0">
      <alignment horizontal="left" vertical="center"/>
    </xf>
    <xf numFmtId="166" fontId="2" fillId="4" borderId="1" applyAlignment="1" pivotButton="0" quotePrefix="0" xfId="0">
      <alignment horizontal="left" vertical="center" wrapText="1"/>
    </xf>
    <xf numFmtId="166" fontId="2" fillId="3" borderId="1" applyAlignment="1" pivotButton="0" quotePrefix="0" xfId="0">
      <alignment horizontal="left" vertical="center" wrapText="1"/>
    </xf>
    <xf numFmtId="1" fontId="2" fillId="3" borderId="1" applyAlignment="1" pivotButton="0" quotePrefix="0" xfId="0">
      <alignment horizontal="left" vertical="center" wrapText="1"/>
    </xf>
    <xf numFmtId="0" fontId="2" fillId="4" borderId="1" applyAlignment="1" pivotButton="0" quotePrefix="0" xfId="0">
      <alignment horizontal="left" vertical="center"/>
    </xf>
    <xf numFmtId="49" fontId="2" fillId="3" borderId="1" applyAlignment="1" pivotButton="0" quotePrefix="0" xfId="0">
      <alignment horizontal="left" vertical="center" wrapText="1"/>
    </xf>
    <xf numFmtId="0" fontId="3" fillId="2" borderId="1" applyAlignment="1" pivotButton="0" quotePrefix="0" xfId="0">
      <alignment horizontal="center" vertical="center"/>
    </xf>
    <xf numFmtId="1" fontId="2" fillId="4" borderId="1" applyAlignment="1" pivotButton="0" quotePrefix="0" xfId="0">
      <alignment horizontal="right" vertical="center"/>
    </xf>
    <xf numFmtId="165" fontId="5" fillId="6" borderId="1" applyAlignment="1" pivotButton="0" quotePrefix="0" xfId="0">
      <alignment horizontal="right" vertical="center"/>
    </xf>
    <xf numFmtId="166" fontId="5" fillId="6" borderId="1" applyAlignment="1" pivotButton="0" quotePrefix="0" xfId="0">
      <alignment horizontal="right" vertical="center"/>
    </xf>
    <xf numFmtId="164" fontId="2" fillId="4" borderId="1" applyAlignment="1" pivotButton="0" quotePrefix="0" xfId="0">
      <alignment horizontal="center" vertical="center"/>
    </xf>
    <xf numFmtId="0" fontId="2" fillId="0" borderId="1" applyAlignment="1" pivotButton="0" quotePrefix="0" xfId="0">
      <alignment horizontal="left" vertical="center"/>
    </xf>
    <xf numFmtId="1" fontId="2" fillId="0" borderId="1" applyAlignment="1" pivotButton="0" quotePrefix="0" xfId="0">
      <alignment horizontal="right" vertical="center"/>
    </xf>
    <xf numFmtId="164" fontId="2" fillId="0" borderId="1" applyAlignment="1" pivotButton="0" quotePrefix="0" xfId="0">
      <alignment horizontal="center" vertical="center"/>
    </xf>
    <xf numFmtId="0" fontId="2" fillId="0" borderId="1" applyAlignment="1" pivotButton="0" quotePrefix="0" xfId="0">
      <alignment horizontal="left" vertical="center" wrapText="1"/>
    </xf>
    <xf numFmtId="0" fontId="5" fillId="6" borderId="1" applyAlignment="1" pivotButton="0" quotePrefix="0" xfId="0">
      <alignment horizontal="left" vertical="center" wrapText="1"/>
    </xf>
  </cellXfs>
  <cellStyles count="1">
    <cellStyle name="Normal" xfId="0" builtinId="0" hidden="0"/>
  </cellStyles>
  <dxfs count="2">
    <dxf>
      <font>
        <name val="Calibri"/>
        <b val="1"/>
        <color rgb="0016A34A"/>
        <sz val="10"/>
      </font>
    </dxf>
    <dxf>
      <font>
        <name val="Calibri"/>
        <b val="1"/>
        <color rgb="00FFFFFF"/>
        <sz val="10"/>
      </font>
      <fill>
        <patternFill patternType="solid">
          <fgColor rgb="00DC262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Total TTC par locataire</a:t>
            </a:r>
          </a:p>
        </rich>
      </tx>
    </title>
    <plotArea>
      <barChart>
        <barDir val="col"/>
        <grouping val="clustered"/>
        <ser>
          <idx val="0"/>
          <order val="0"/>
          <tx>
            <strRef>
              <f>'Synthèse'!B18</f>
            </strRef>
          </tx>
          <spPr>
            <a:ln xmlns:a="http://schemas.openxmlformats.org/drawingml/2006/main">
              <a:prstDash val="solid"/>
            </a:ln>
          </spPr>
          <cat>
            <numRef>
              <f>'Synthèse'!$A$19:$A$118</f>
            </numRef>
          </cat>
          <val>
            <numRef>
              <f>'Synthèse'!$B$19:$B$118</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Locataire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Montant TTC</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style val="10"/>
  <chart>
    <title>
      <tx>
        <rich>
          <a:bodyPr xmlns:a="http://schemas.openxmlformats.org/drawingml/2006/main"/>
          <a:p xmlns:a="http://schemas.openxmlformats.org/drawingml/2006/main">
            <a:pPr>
              <a:defRPr/>
            </a:pPr>
            <a:r>
              <a:t>Répartition des statuts</a:t>
            </a:r>
          </a:p>
        </rich>
      </tx>
    </title>
    <plotArea>
      <doughnutChart>
        <varyColors val="1"/>
        <ser>
          <idx val="0"/>
          <order val="0"/>
          <tx>
            <strRef>
              <f>'Synthèse'!I3</f>
            </strRef>
          </tx>
          <spPr>
            <a:ln xmlns:a="http://schemas.openxmlformats.org/drawingml/2006/main">
              <a:prstDash val="solid"/>
            </a:ln>
          </spPr>
          <cat>
            <numRef>
              <f>'Synthèse'!$H$4:$H$6</f>
            </numRef>
          </cat>
          <val>
            <numRef>
              <f>'Synthèse'!$I$4:$I$6</f>
            </numRef>
          </val>
        </ser>
        <dLbls>
          <showPercent val="1"/>
          <showLeaderLines val="1"/>
        </dLbls>
        <firstSliceAng val="0"/>
        <holeSize val="55"/>
      </doughnutChart>
    </plotArea>
    <legend>
      <legendPos val="r"/>
    </legend>
    <plotVisOnly val="1"/>
    <dispBlanksAs val="gap"/>
  </chart>
</chartSpace>
</file>

<file path=xl/charts/chart3.xml><?xml version="1.0" encoding="utf-8"?>
<chartSpace xmlns="http://schemas.openxmlformats.org/drawingml/2006/chart">
  <style val="10"/>
  <chart>
    <title>
      <tx>
        <rich>
          <a:bodyPr xmlns:a="http://schemas.openxmlformats.org/drawingml/2006/main"/>
          <a:p xmlns:a="http://schemas.openxmlformats.org/drawingml/2006/main">
            <a:pPr>
              <a:defRPr/>
            </a:pPr>
            <a:r>
              <a:t>Évolution mensuelle du total TTC facturé</a:t>
            </a:r>
          </a:p>
        </rich>
      </tx>
    </title>
    <plotArea>
      <lineChart>
        <grouping val="standard"/>
        <ser>
          <idx val="0"/>
          <order val="0"/>
          <tx>
            <strRef>
              <f>'Synthèse'!K18</f>
            </strRef>
          </tx>
          <spPr>
            <a:ln xmlns:a="http://schemas.openxmlformats.org/drawingml/2006/main">
              <a:prstDash val="solid"/>
            </a:ln>
          </spPr>
          <marker>
            <symbol val="none"/>
            <spPr>
              <a:ln xmlns:a="http://schemas.openxmlformats.org/drawingml/2006/main">
                <a:prstDash val="solid"/>
              </a:ln>
            </spPr>
          </marker>
          <cat>
            <numRef>
              <f>'Synthèse'!$H$19:$H$30</f>
            </numRef>
          </cat>
          <val>
            <numRef>
              <f>'Synthèse'!$K$19:$K$30</f>
            </numRef>
          </val>
        </ser>
        <axId val="10"/>
        <axId val="100"/>
      </lineChart>
      <catAx>
        <axId val="10"/>
        <scaling>
          <orientation val="minMax"/>
        </scaling>
        <axPos val="l"/>
        <title>
          <tx>
            <rich>
              <a:bodyPr xmlns:a="http://schemas.openxmlformats.org/drawingml/2006/main"/>
              <a:p xmlns:a="http://schemas.openxmlformats.org/drawingml/2006/main">
                <a:pPr>
                  <a:defRPr/>
                </a:pPr>
                <a:r>
                  <a:t>Mois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Montant TTC</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12</col>
      <colOff>0</colOff>
      <row>2</row>
      <rowOff>0</rowOff>
    </from>
    <ext cx="64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12</col>
      <colOff>0</colOff>
      <row>19</row>
      <rowOff>0</rowOff>
    </from>
    <ext cx="504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12</col>
      <colOff>0</colOff>
      <row>36</row>
      <rowOff>0</rowOff>
    </from>
    <ext cx="6480000" cy="288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V104"/>
  <sheetViews>
    <sheetView showGridLines="0" workbookViewId="0">
      <pane ySplit="4" topLeftCell="A5" activePane="bottomLeft" state="frozen"/>
      <selection pane="bottomLeft" activeCell="A1" sqref="A1"/>
    </sheetView>
  </sheetViews>
  <sheetFormatPr baseColWidth="8" defaultRowHeight="15"/>
  <cols>
    <col width="17" customWidth="1" min="1" max="1"/>
    <col width="14" customWidth="1" min="2" max="2"/>
    <col width="14" customWidth="1" min="3" max="3"/>
    <col width="14" customWidth="1" min="4" max="4"/>
    <col width="19" customWidth="1" min="5" max="5"/>
    <col width="22" customWidth="1" min="6" max="6"/>
    <col width="18" customWidth="1" min="7" max="7"/>
    <col width="32" customWidth="1" min="8" max="8"/>
    <col width="16" customWidth="1" min="9" max="9"/>
    <col width="18" customWidth="1" min="10" max="10"/>
    <col width="14" customWidth="1" min="11" max="11"/>
    <col width="20" customWidth="1" min="12" max="12"/>
    <col width="19" customWidth="1" min="13" max="13"/>
    <col width="14" customWidth="1" min="14" max="14"/>
    <col width="13" customWidth="1" min="15" max="15"/>
    <col width="14" customWidth="1" min="16" max="16"/>
    <col width="14" customWidth="1" min="17" max="17"/>
    <col width="16" customWidth="1" min="18" max="18"/>
    <col width="14" customWidth="1" min="19" max="19"/>
    <col width="18" customWidth="1" min="20" max="20"/>
    <col width="30" customWidth="1" min="21" max="21"/>
    <col hidden="1" width="16" customWidth="1" min="22" max="22"/>
  </cols>
  <sheetData>
    <row r="1" ht="26" customHeight="1">
      <c r="A1" s="1" t="inlineStr">
        <is>
          <t>Registre des quittances de loyer commercial avec TVA</t>
        </is>
      </c>
    </row>
    <row r="2">
      <c r="A2" s="2" t="inlineStr">
        <is>
          <t>Saisir les cellules jaunes ; les montants HT, la TVA, le TTC et le statut sont calculés automatiquement.</t>
        </is>
      </c>
    </row>
    <row r="4" ht="38" customHeight="1">
      <c r="A4" s="3" t="inlineStr">
        <is>
          <t>N° quittance</t>
        </is>
      </c>
      <c r="B4" s="3" t="inlineStr">
        <is>
          <t>Date d’émission</t>
        </is>
      </c>
      <c r="C4" s="3" t="inlineStr">
        <is>
          <t>Période début</t>
        </is>
      </c>
      <c r="D4" s="3" t="inlineStr">
        <is>
          <t>Période fin</t>
        </is>
      </c>
      <c r="E4" s="3" t="inlineStr">
        <is>
          <t>Date limite de paiement</t>
        </is>
      </c>
      <c r="F4" s="3" t="inlineStr">
        <is>
          <t>Locataire</t>
        </is>
      </c>
      <c r="G4" s="3" t="inlineStr">
        <is>
          <t>SIRET locataire</t>
        </is>
      </c>
      <c r="H4" s="3" t="inlineStr">
        <is>
          <t>Adresse du local</t>
        </is>
      </c>
      <c r="I4" s="3" t="inlineStr">
        <is>
          <t>Ville</t>
        </is>
      </c>
      <c r="J4" s="3" t="inlineStr">
        <is>
          <t>Référence bail</t>
        </is>
      </c>
      <c r="K4" s="3" t="inlineStr">
        <is>
          <t>Loyer HT</t>
        </is>
      </c>
      <c r="L4" s="3" t="inlineStr">
        <is>
          <t>Charges récupérables HT</t>
        </is>
      </c>
      <c r="M4" s="3" t="inlineStr">
        <is>
          <t>Autres prestations HT</t>
        </is>
      </c>
      <c r="N4" s="3" t="inlineStr">
        <is>
          <t>Total HT</t>
        </is>
      </c>
      <c r="O4" s="3" t="inlineStr">
        <is>
          <t>Taux de TVA</t>
        </is>
      </c>
      <c r="P4" s="3" t="inlineStr">
        <is>
          <t>Montant TVA</t>
        </is>
      </c>
      <c r="Q4" s="3" t="inlineStr">
        <is>
          <t>Total TTC</t>
        </is>
      </c>
      <c r="R4" s="3" t="inlineStr">
        <is>
          <t>Date de règlement</t>
        </is>
      </c>
      <c r="S4" s="3" t="inlineStr">
        <is>
          <t>Statut</t>
        </is>
      </c>
      <c r="T4" s="3" t="inlineStr">
        <is>
          <t>Mode de règlement</t>
        </is>
      </c>
      <c r="U4" s="3" t="inlineStr">
        <is>
          <t>Observations</t>
        </is>
      </c>
      <c r="V4" s="3" t="inlineStr">
        <is>
          <t>Contrôle montant</t>
        </is>
      </c>
    </row>
    <row r="5">
      <c r="A5" s="4" t="inlineStr">
        <is>
          <t>QTC-2026-001</t>
        </is>
      </c>
      <c r="B5" s="5" t="n">
        <v>46032</v>
      </c>
      <c r="C5" s="5" t="n">
        <v>46032</v>
      </c>
      <c r="D5" s="5" t="n">
        <v>46061</v>
      </c>
      <c r="E5" s="5" t="n">
        <v>46047</v>
      </c>
      <c r="F5" s="4" t="inlineStr">
        <is>
          <t>Camille Martin</t>
        </is>
      </c>
      <c r="G5" s="6" t="inlineStr">
        <is>
          <t>52345678901234</t>
        </is>
      </c>
      <c r="H5" s="4" t="inlineStr">
        <is>
          <t>12 rue de la Paix</t>
        </is>
      </c>
      <c r="I5" s="4" t="inlineStr">
        <is>
          <t>Paris</t>
        </is>
      </c>
      <c r="J5" s="4" t="inlineStr">
        <is>
          <t>BC-2026-001</t>
        </is>
      </c>
      <c r="K5" s="7" t="n">
        <v>3200</v>
      </c>
      <c r="L5" s="7" t="n">
        <v>350</v>
      </c>
      <c r="M5" s="7" t="n">
        <v>0</v>
      </c>
      <c r="N5" s="8">
        <f>IF(A5="","",SUM(K5:M5))</f>
        <v/>
      </c>
      <c r="O5" s="9" t="n">
        <v>0.2</v>
      </c>
      <c r="P5" s="8">
        <f>IF(A5="","",IF(OR(O5="",O5="Exonérée"),0,N5*O5))</f>
        <v/>
      </c>
      <c r="Q5" s="8">
        <f>IF(A5="","",SUM(N5:P5))</f>
        <v/>
      </c>
      <c r="R5" s="5" t="n">
        <v>46043</v>
      </c>
      <c r="S5" s="10">
        <f>IF(A5="","",IF(R5&lt;&gt;"","Réglée",IF(E5="","À régler",IF(TODAY()&gt;E5,"Impayée","À régler"))))</f>
        <v/>
      </c>
      <c r="T5" s="11" t="inlineStr">
        <is>
          <t>Virement</t>
        </is>
      </c>
      <c r="U5" s="12" t="inlineStr">
        <is>
          <t>Règlement reçu dans les délais</t>
        </is>
      </c>
      <c r="V5" s="8">
        <f>IF(A5="","",IFERROR(Q5-N5-P5,0))</f>
        <v/>
      </c>
    </row>
    <row r="6">
      <c r="A6" s="4" t="inlineStr">
        <is>
          <t>QTC-2026-002</t>
        </is>
      </c>
      <c r="B6" s="5" t="n">
        <v>46060</v>
      </c>
      <c r="C6" s="5" t="n">
        <v>46060</v>
      </c>
      <c r="D6" s="5" t="n">
        <v>46089</v>
      </c>
      <c r="E6" s="5" t="n">
        <v>46075</v>
      </c>
      <c r="F6" s="4" t="inlineStr">
        <is>
          <t>Lucas Bernard</t>
        </is>
      </c>
      <c r="G6" s="6" t="inlineStr">
        <is>
          <t>53456789012345</t>
        </is>
      </c>
      <c r="H6" s="4" t="inlineStr">
        <is>
          <t>18 avenue des Lumières</t>
        </is>
      </c>
      <c r="I6" s="4" t="inlineStr">
        <is>
          <t>Lyon</t>
        </is>
      </c>
      <c r="J6" s="4" t="inlineStr">
        <is>
          <t>BC-2026-002</t>
        </is>
      </c>
      <c r="K6" s="7" t="n">
        <v>2450</v>
      </c>
      <c r="L6" s="7" t="n">
        <v>280</v>
      </c>
      <c r="M6" s="7" t="n">
        <v>80</v>
      </c>
      <c r="N6" s="13">
        <f>IF(A6="","",SUM(K6:M6))</f>
        <v/>
      </c>
      <c r="O6" s="9" t="n">
        <v>0.2</v>
      </c>
      <c r="P6" s="13">
        <f>IF(A6="","",IF(OR(O6="",O6="Exonérée"),0,N6*O6))</f>
        <v/>
      </c>
      <c r="Q6" s="13">
        <f>IF(A6="","",SUM(N6:P6))</f>
        <v/>
      </c>
      <c r="R6" s="5" t="n">
        <v>46080</v>
      </c>
      <c r="S6" s="14">
        <f>IF(A6="","",IF(R6&lt;&gt;"","Réglée",IF(E6="","À régler",IF(TODAY()&gt;E6,"Impayée","À régler"))))</f>
        <v/>
      </c>
      <c r="T6" s="11" t="inlineStr">
        <is>
          <t>Prélèvement</t>
        </is>
      </c>
      <c r="U6" s="12" t="inlineStr">
        <is>
          <t>Règlement reçu avec retard</t>
        </is>
      </c>
      <c r="V6" s="13">
        <f>IF(A6="","",IFERROR(Q6-N6-P6,0))</f>
        <v/>
      </c>
    </row>
    <row r="7">
      <c r="A7" s="4" t="inlineStr">
        <is>
          <t>QTC-2026-003</t>
        </is>
      </c>
      <c r="B7" s="5" t="n">
        <v>46087</v>
      </c>
      <c r="C7" s="5" t="n">
        <v>46087</v>
      </c>
      <c r="D7" s="5" t="n">
        <v>46116</v>
      </c>
      <c r="E7" s="5" t="n">
        <v>46102</v>
      </c>
      <c r="F7" s="4" t="inlineStr">
        <is>
          <t>Emma Dubois</t>
        </is>
      </c>
      <c r="G7" s="6" t="inlineStr">
        <is>
          <t>54567890123456</t>
        </is>
      </c>
      <c r="H7" s="4" t="inlineStr">
        <is>
          <t>6 boulevard du Port</t>
        </is>
      </c>
      <c r="I7" s="4" t="inlineStr">
        <is>
          <t>Marseille</t>
        </is>
      </c>
      <c r="J7" s="4" t="inlineStr">
        <is>
          <t>BC-2026-003</t>
        </is>
      </c>
      <c r="K7" s="7" t="n">
        <v>1850</v>
      </c>
      <c r="L7" s="7" t="n">
        <v>220</v>
      </c>
      <c r="M7" s="7" t="n">
        <v>0</v>
      </c>
      <c r="N7" s="8">
        <f>IF(A7="","",SUM(K7:M7))</f>
        <v/>
      </c>
      <c r="O7" s="9" t="n">
        <v>0.2</v>
      </c>
      <c r="P7" s="8">
        <f>IF(A7="","",IF(OR(O7="",O7="Exonérée"),0,N7*O7))</f>
        <v/>
      </c>
      <c r="Q7" s="8">
        <f>IF(A7="","",SUM(N7:P7))</f>
        <v/>
      </c>
      <c r="R7" s="5" t="n">
        <v>46100</v>
      </c>
      <c r="S7" s="10">
        <f>IF(A7="","",IF(R7&lt;&gt;"","Réglée",IF(E7="","À régler",IF(TODAY()&gt;E7,"Impayée","À régler"))))</f>
        <v/>
      </c>
      <c r="T7" s="11" t="inlineStr">
        <is>
          <t>Chèque</t>
        </is>
      </c>
      <c r="U7" s="12" t="inlineStr">
        <is>
          <t>Règlement reçu dans les délais</t>
        </is>
      </c>
      <c r="V7" s="8">
        <f>IF(A7="","",IFERROR(Q7-N7-P7,0))</f>
        <v/>
      </c>
    </row>
    <row r="8">
      <c r="A8" s="4" t="inlineStr">
        <is>
          <t>QTC-2026-004</t>
        </is>
      </c>
      <c r="B8" s="5" t="n">
        <v>46115</v>
      </c>
      <c r="C8" s="5" t="n">
        <v>46115</v>
      </c>
      <c r="D8" s="5" t="n">
        <v>46144</v>
      </c>
      <c r="E8" s="5" t="n">
        <v>46130</v>
      </c>
      <c r="F8" s="4" t="inlineStr">
        <is>
          <t>Hugo Moreau</t>
        </is>
      </c>
      <c r="G8" s="6" t="inlineStr">
        <is>
          <t>55678901234567</t>
        </is>
      </c>
      <c r="H8" s="4" t="inlineStr">
        <is>
          <t>25 rue des Arts</t>
        </is>
      </c>
      <c r="I8" s="4" t="inlineStr">
        <is>
          <t>Toulouse</t>
        </is>
      </c>
      <c r="J8" s="4" t="inlineStr">
        <is>
          <t>BC-2026-004</t>
        </is>
      </c>
      <c r="K8" s="7" t="n">
        <v>2100</v>
      </c>
      <c r="L8" s="7" t="n">
        <v>300</v>
      </c>
      <c r="M8" s="7" t="n">
        <v>120</v>
      </c>
      <c r="N8" s="13">
        <f>IF(A8="","",SUM(K8:M8))</f>
        <v/>
      </c>
      <c r="O8" s="9" t="n">
        <v>0.2</v>
      </c>
      <c r="P8" s="13">
        <f>IF(A8="","",IF(OR(O8="",O8="Exonérée"),0,N8*O8))</f>
        <v/>
      </c>
      <c r="Q8" s="13">
        <f>IF(A8="","",SUM(N8:P8))</f>
        <v/>
      </c>
      <c r="R8" s="5" t="n">
        <v>46138</v>
      </c>
      <c r="S8" s="14">
        <f>IF(A8="","",IF(R8&lt;&gt;"","Réglée",IF(E8="","À régler",IF(TODAY()&gt;E8,"Impayée","À régler"))))</f>
        <v/>
      </c>
      <c r="T8" s="11" t="inlineStr">
        <is>
          <t>Virement</t>
        </is>
      </c>
      <c r="U8" s="12" t="inlineStr">
        <is>
          <t>Règlement reçu avec retard</t>
        </is>
      </c>
      <c r="V8" s="13">
        <f>IF(A8="","",IFERROR(Q8-N8-P8,0))</f>
        <v/>
      </c>
    </row>
    <row r="9">
      <c r="A9" s="4" t="inlineStr">
        <is>
          <t>QTC-2026-005</t>
        </is>
      </c>
      <c r="B9" s="5" t="n">
        <v>46143</v>
      </c>
      <c r="C9" s="5" t="n">
        <v>46143</v>
      </c>
      <c r="D9" s="5" t="n">
        <v>46172</v>
      </c>
      <c r="E9" s="5" t="n">
        <v>46158</v>
      </c>
      <c r="F9" s="4" t="inlineStr">
        <is>
          <t>Léa Petit</t>
        </is>
      </c>
      <c r="G9" s="6" t="inlineStr">
        <is>
          <t>56789012345678</t>
        </is>
      </c>
      <c r="H9" s="4" t="inlineStr">
        <is>
          <t>9 place Gambetta</t>
        </is>
      </c>
      <c r="I9" s="4" t="inlineStr">
        <is>
          <t>Bordeaux</t>
        </is>
      </c>
      <c r="J9" s="4" t="inlineStr">
        <is>
          <t>BC-2026-005</t>
        </is>
      </c>
      <c r="K9" s="7" t="n">
        <v>2750</v>
      </c>
      <c r="L9" s="7" t="n">
        <v>420</v>
      </c>
      <c r="M9" s="7" t="n">
        <v>0</v>
      </c>
      <c r="N9" s="8">
        <f>IF(A9="","",SUM(K9:M9))</f>
        <v/>
      </c>
      <c r="O9" s="9" t="n">
        <v>0.2</v>
      </c>
      <c r="P9" s="8">
        <f>IF(A9="","",IF(OR(O9="",O9="Exonérée"),0,N9*O9))</f>
        <v/>
      </c>
      <c r="Q9" s="8">
        <f>IF(A9="","",SUM(N9:P9))</f>
        <v/>
      </c>
      <c r="R9" s="5" t="n">
        <v>46157</v>
      </c>
      <c r="S9" s="10">
        <f>IF(A9="","",IF(R9&lt;&gt;"","Réglée",IF(E9="","À régler",IF(TODAY()&gt;E9,"Impayée","À régler"))))</f>
        <v/>
      </c>
      <c r="T9" s="11" t="inlineStr">
        <is>
          <t>Prélèvement</t>
        </is>
      </c>
      <c r="U9" s="12" t="inlineStr">
        <is>
          <t>Règlement reçu dans les délais</t>
        </is>
      </c>
      <c r="V9" s="8">
        <f>IF(A9="","",IFERROR(Q9-N9-P9,0))</f>
        <v/>
      </c>
    </row>
    <row r="10">
      <c r="A10" s="4" t="inlineStr">
        <is>
          <t>QTC-2026-006</t>
        </is>
      </c>
      <c r="B10" s="5" t="n">
        <v>46171</v>
      </c>
      <c r="C10" s="5" t="n">
        <v>46171</v>
      </c>
      <c r="D10" s="5" t="n">
        <v>46200</v>
      </c>
      <c r="E10" s="5" t="n">
        <v>46186</v>
      </c>
      <c r="F10" s="4" t="inlineStr">
        <is>
          <t>Louis Robert</t>
        </is>
      </c>
      <c r="G10" s="6" t="inlineStr">
        <is>
          <t>57890123456789</t>
        </is>
      </c>
      <c r="H10" s="4" t="inlineStr">
        <is>
          <t>14 rue Nationale</t>
        </is>
      </c>
      <c r="I10" s="4" t="inlineStr">
        <is>
          <t>Lille</t>
        </is>
      </c>
      <c r="J10" s="4" t="inlineStr">
        <is>
          <t>BC-2026-006</t>
        </is>
      </c>
      <c r="K10" s="7" t="n">
        <v>1600</v>
      </c>
      <c r="L10" s="7" t="n">
        <v>120</v>
      </c>
      <c r="M10" s="7" t="n">
        <v>50</v>
      </c>
      <c r="N10" s="13">
        <f>IF(A10="","",SUM(K10:M10))</f>
        <v/>
      </c>
      <c r="O10" s="9" t="n">
        <v>0.2</v>
      </c>
      <c r="P10" s="13">
        <f>IF(A10="","",IF(OR(O10="",O10="Exonérée"),0,N10*O10))</f>
        <v/>
      </c>
      <c r="Q10" s="13">
        <f>IF(A10="","",SUM(N10:P10))</f>
        <v/>
      </c>
      <c r="R10" s="5" t="n">
        <v>46182</v>
      </c>
      <c r="S10" s="14">
        <f>IF(A10="","",IF(R10&lt;&gt;"","Réglée",IF(E10="","À régler",IF(TODAY()&gt;E10,"Impayée","À régler"))))</f>
        <v/>
      </c>
      <c r="T10" s="11" t="inlineStr">
        <is>
          <t>Chèque</t>
        </is>
      </c>
      <c r="U10" s="12" t="inlineStr">
        <is>
          <t>Règlement reçu dans les délais</t>
        </is>
      </c>
      <c r="V10" s="13">
        <f>IF(A10="","",IFERROR(Q10-N10-P10,0))</f>
        <v/>
      </c>
    </row>
    <row r="11">
      <c r="A11" s="4" t="inlineStr">
        <is>
          <t>QTC-2026-007</t>
        </is>
      </c>
      <c r="B11" s="5" t="n">
        <v>46199</v>
      </c>
      <c r="C11" s="5" t="n">
        <v>46199</v>
      </c>
      <c r="D11" s="5" t="n">
        <v>46228</v>
      </c>
      <c r="E11" s="5" t="n">
        <v>46214</v>
      </c>
      <c r="F11" s="4" t="inlineStr">
        <is>
          <t>Chloé Richard</t>
        </is>
      </c>
      <c r="G11" s="6" t="inlineStr">
        <is>
          <t>58901234567890</t>
        </is>
      </c>
      <c r="H11" s="4" t="inlineStr">
        <is>
          <t>31 quai de la Fosse</t>
        </is>
      </c>
      <c r="I11" s="4" t="inlineStr">
        <is>
          <t>Nantes</t>
        </is>
      </c>
      <c r="J11" s="4" t="inlineStr">
        <is>
          <t>BC-2026-007</t>
        </is>
      </c>
      <c r="K11" s="7" t="n">
        <v>2300</v>
      </c>
      <c r="L11" s="7" t="n">
        <v>260</v>
      </c>
      <c r="M11" s="7" t="n">
        <v>0</v>
      </c>
      <c r="N11" s="8">
        <f>IF(A11="","",SUM(K11:M11))</f>
        <v/>
      </c>
      <c r="O11" s="9" t="n">
        <v>0.1</v>
      </c>
      <c r="P11" s="8">
        <f>IF(A11="","",IF(OR(O11="",O11="Exonérée"),0,N11*O11))</f>
        <v/>
      </c>
      <c r="Q11" s="8">
        <f>IF(A11="","",SUM(N11:P11))</f>
        <v/>
      </c>
      <c r="R11" s="5" t="n">
        <v>46213</v>
      </c>
      <c r="S11" s="10">
        <f>IF(A11="","",IF(R11&lt;&gt;"","Réglée",IF(E11="","À régler",IF(TODAY()&gt;E11,"Impayée","À régler"))))</f>
        <v/>
      </c>
      <c r="T11" s="11" t="inlineStr">
        <is>
          <t>Virement</t>
        </is>
      </c>
      <c r="U11" s="12" t="inlineStr">
        <is>
          <t>Règlement reçu dans les délais</t>
        </is>
      </c>
      <c r="V11" s="8">
        <f>IF(A11="","",IFERROR(Q11-N11-P11,0))</f>
        <v/>
      </c>
    </row>
    <row r="12">
      <c r="A12" s="4" t="inlineStr">
        <is>
          <t>QTC-2026-008</t>
        </is>
      </c>
      <c r="B12" s="5" t="n">
        <v>46227</v>
      </c>
      <c r="C12" s="5" t="n">
        <v>46227</v>
      </c>
      <c r="D12" s="5" t="n">
        <v>46256</v>
      </c>
      <c r="E12" s="5" t="n">
        <v>46242</v>
      </c>
      <c r="F12" s="4" t="inlineStr">
        <is>
          <t>Nathan Durand</t>
        </is>
      </c>
      <c r="G12" s="6" t="inlineStr">
        <is>
          <t>59012345678901</t>
        </is>
      </c>
      <c r="H12" s="4" t="inlineStr">
        <is>
          <t>8 rue des Tonneliers</t>
        </is>
      </c>
      <c r="I12" s="4" t="inlineStr">
        <is>
          <t>Strasbourg</t>
        </is>
      </c>
      <c r="J12" s="4" t="inlineStr">
        <is>
          <t>BC-2026-008</t>
        </is>
      </c>
      <c r="K12" s="7" t="n">
        <v>1950</v>
      </c>
      <c r="L12" s="7" t="n">
        <v>190</v>
      </c>
      <c r="M12" s="7" t="n">
        <v>0</v>
      </c>
      <c r="N12" s="13">
        <f>IF(A12="","",SUM(K12:M12))</f>
        <v/>
      </c>
      <c r="O12" s="9" t="n">
        <v>0.2</v>
      </c>
      <c r="P12" s="13">
        <f>IF(A12="","",IF(OR(O12="",O12="Exonérée"),0,N12*O12))</f>
        <v/>
      </c>
      <c r="Q12" s="13">
        <f>IF(A12="","",SUM(N12:P12))</f>
        <v/>
      </c>
      <c r="R12" s="5" t="n"/>
      <c r="S12" s="14">
        <f>IF(A12="","",IF(R12&lt;&gt;"","Réglée",IF(E12="","À régler",IF(TODAY()&gt;E12,"Impayée","À régler"))))</f>
        <v/>
      </c>
      <c r="T12" s="11" t="inlineStr">
        <is>
          <t>Prélèvement</t>
        </is>
      </c>
      <c r="U12" s="12" t="inlineStr">
        <is>
          <t>Relance à effectuer</t>
        </is>
      </c>
      <c r="V12" s="13">
        <f>IF(A12="","",IFERROR(Q12-N12-P12,0))</f>
        <v/>
      </c>
    </row>
    <row r="13">
      <c r="A13" s="4" t="inlineStr">
        <is>
          <t>QTC-2026-009</t>
        </is>
      </c>
      <c r="B13" s="5" t="n">
        <v>46255</v>
      </c>
      <c r="C13" s="5" t="n">
        <v>46255</v>
      </c>
      <c r="D13" s="5" t="n">
        <v>46284</v>
      </c>
      <c r="E13" s="5" t="n">
        <v>46270</v>
      </c>
      <c r="F13" s="4" t="inlineStr">
        <is>
          <t>Manon Leroy</t>
        </is>
      </c>
      <c r="G13" s="6" t="inlineStr">
        <is>
          <t>60123456789012</t>
        </is>
      </c>
      <c r="H13" s="4" t="inlineStr">
        <is>
          <t>42 promenade des Anglais</t>
        </is>
      </c>
      <c r="I13" s="4" t="inlineStr">
        <is>
          <t>Nice</t>
        </is>
      </c>
      <c r="J13" s="4" t="inlineStr">
        <is>
          <t>BC-2026-009</t>
        </is>
      </c>
      <c r="K13" s="7" t="n">
        <v>2900</v>
      </c>
      <c r="L13" s="7" t="n">
        <v>450</v>
      </c>
      <c r="M13" s="7" t="n">
        <v>150</v>
      </c>
      <c r="N13" s="8">
        <f>IF(A13="","",SUM(K13:M13))</f>
        <v/>
      </c>
      <c r="O13" s="9" t="n">
        <v>0.055</v>
      </c>
      <c r="P13" s="8">
        <f>IF(A13="","",IF(OR(O13="",O13="Exonérée"),0,N13*O13))</f>
        <v/>
      </c>
      <c r="Q13" s="8">
        <f>IF(A13="","",SUM(N13:P13))</f>
        <v/>
      </c>
      <c r="R13" s="5" t="n"/>
      <c r="S13" s="10">
        <f>IF(A13="","",IF(R13&lt;&gt;"","Réglée",IF(E13="","À régler",IF(TODAY()&gt;E13,"Impayée","À régler"))))</f>
        <v/>
      </c>
      <c r="T13" s="11" t="inlineStr">
        <is>
          <t>Virement</t>
        </is>
      </c>
      <c r="U13" s="12" t="inlineStr">
        <is>
          <t>Impayée à relancer</t>
        </is>
      </c>
      <c r="V13" s="8">
        <f>IF(A13="","",IFERROR(Q13-N13-P13,0))</f>
        <v/>
      </c>
    </row>
    <row r="14">
      <c r="A14" s="4" t="inlineStr">
        <is>
          <t>QTC-2026-010</t>
        </is>
      </c>
      <c r="B14" s="5" t="n">
        <v>46282</v>
      </c>
      <c r="C14" s="5" t="n">
        <v>46282</v>
      </c>
      <c r="D14" s="5" t="n">
        <v>46311</v>
      </c>
      <c r="E14" s="5" t="n">
        <v>46297</v>
      </c>
      <c r="F14" s="4" t="inlineStr">
        <is>
          <t>Théo Simon</t>
        </is>
      </c>
      <c r="G14" s="6" t="inlineStr">
        <is>
          <t>61234567890123</t>
        </is>
      </c>
      <c r="H14" s="4" t="inlineStr">
        <is>
          <t>17 rue Saint-Georges</t>
        </is>
      </c>
      <c r="I14" s="4" t="inlineStr">
        <is>
          <t>Rennes</t>
        </is>
      </c>
      <c r="J14" s="4" t="inlineStr">
        <is>
          <t>BC-2026-010</t>
        </is>
      </c>
      <c r="K14" s="7" t="n">
        <v>1780</v>
      </c>
      <c r="L14" s="7" t="n">
        <v>175</v>
      </c>
      <c r="M14" s="7" t="n">
        <v>0</v>
      </c>
      <c r="N14" s="13">
        <f>IF(A14="","",SUM(K14:M14))</f>
        <v/>
      </c>
      <c r="O14" s="9" t="n">
        <v>0.2</v>
      </c>
      <c r="P14" s="13">
        <f>IF(A14="","",IF(OR(O14="",O14="Exonérée"),0,N14*O14))</f>
        <v/>
      </c>
      <c r="Q14" s="13">
        <f>IF(A14="","",SUM(N14:P14))</f>
        <v/>
      </c>
      <c r="R14" s="5" t="n"/>
      <c r="S14" s="14">
        <f>IF(A14="","",IF(R14&lt;&gt;"","Réglée",IF(E14="","À régler",IF(TODAY()&gt;E14,"Impayée","À régler"))))</f>
        <v/>
      </c>
      <c r="T14" s="11" t="inlineStr">
        <is>
          <t>Chèque</t>
        </is>
      </c>
      <c r="U14" s="12" t="inlineStr">
        <is>
          <t>Échéance à venir</t>
        </is>
      </c>
      <c r="V14" s="13">
        <f>IF(A14="","",IFERROR(Q14-N14-P14,0))</f>
        <v/>
      </c>
    </row>
    <row r="15">
      <c r="A15" s="4" t="n"/>
      <c r="B15" s="5" t="n"/>
      <c r="C15" s="5" t="n"/>
      <c r="D15" s="5" t="n"/>
      <c r="E15" s="5" t="n"/>
      <c r="F15" s="4" t="n"/>
      <c r="G15" s="6" t="n"/>
      <c r="H15" s="4" t="n"/>
      <c r="I15" s="4" t="n"/>
      <c r="J15" s="4" t="n"/>
      <c r="K15" s="7" t="n"/>
      <c r="L15" s="7" t="n"/>
      <c r="M15" s="7" t="n"/>
      <c r="N15" s="8">
        <f>IF(A15="","",SUM(K15:M15))</f>
        <v/>
      </c>
      <c r="O15" s="9" t="n"/>
      <c r="P15" s="8">
        <f>IF(A15="","",IF(OR(O15="",O15="Exonérée"),0,N15*O15))</f>
        <v/>
      </c>
      <c r="Q15" s="8">
        <f>IF(A15="","",SUM(N15:P15))</f>
        <v/>
      </c>
      <c r="R15" s="5" t="n"/>
      <c r="S15" s="10">
        <f>IF(A15="","",IF(R15&lt;&gt;"","Réglée",IF(E15="","À régler",IF(TODAY()&gt;E15,"Impayée","À régler"))))</f>
        <v/>
      </c>
      <c r="T15" s="11" t="n"/>
      <c r="U15" s="12" t="n"/>
      <c r="V15" s="8">
        <f>IF(A15="","",IFERROR(Q15-N15-P15,0))</f>
        <v/>
      </c>
    </row>
    <row r="16">
      <c r="A16" s="4" t="n"/>
      <c r="B16" s="5" t="n"/>
      <c r="C16" s="5" t="n"/>
      <c r="D16" s="5" t="n"/>
      <c r="E16" s="5" t="n"/>
      <c r="F16" s="4" t="n"/>
      <c r="G16" s="6" t="n"/>
      <c r="H16" s="4" t="n"/>
      <c r="I16" s="4" t="n"/>
      <c r="J16" s="4" t="n"/>
      <c r="K16" s="7" t="n"/>
      <c r="L16" s="7" t="n"/>
      <c r="M16" s="7" t="n"/>
      <c r="N16" s="13">
        <f>IF(A16="","",SUM(K16:M16))</f>
        <v/>
      </c>
      <c r="O16" s="9" t="n"/>
      <c r="P16" s="13">
        <f>IF(A16="","",IF(OR(O16="",O16="Exonérée"),0,N16*O16))</f>
        <v/>
      </c>
      <c r="Q16" s="13">
        <f>IF(A16="","",SUM(N16:P16))</f>
        <v/>
      </c>
      <c r="R16" s="5" t="n"/>
      <c r="S16" s="14">
        <f>IF(A16="","",IF(R16&lt;&gt;"","Réglée",IF(E16="","À régler",IF(TODAY()&gt;E16,"Impayée","À régler"))))</f>
        <v/>
      </c>
      <c r="T16" s="11" t="n"/>
      <c r="U16" s="12" t="n"/>
      <c r="V16" s="13">
        <f>IF(A16="","",IFERROR(Q16-N16-P16,0))</f>
        <v/>
      </c>
    </row>
    <row r="17">
      <c r="A17" s="4" t="n"/>
      <c r="B17" s="5" t="n"/>
      <c r="C17" s="5" t="n"/>
      <c r="D17" s="5" t="n"/>
      <c r="E17" s="5" t="n"/>
      <c r="F17" s="4" t="n"/>
      <c r="G17" s="6" t="n"/>
      <c r="H17" s="4" t="n"/>
      <c r="I17" s="4" t="n"/>
      <c r="J17" s="4" t="n"/>
      <c r="K17" s="7" t="n"/>
      <c r="L17" s="7" t="n"/>
      <c r="M17" s="7" t="n"/>
      <c r="N17" s="8">
        <f>IF(A17="","",SUM(K17:M17))</f>
        <v/>
      </c>
      <c r="O17" s="9" t="n"/>
      <c r="P17" s="8">
        <f>IF(A17="","",IF(OR(O17="",O17="Exonérée"),0,N17*O17))</f>
        <v/>
      </c>
      <c r="Q17" s="8">
        <f>IF(A17="","",SUM(N17:P17))</f>
        <v/>
      </c>
      <c r="R17" s="5" t="n"/>
      <c r="S17" s="10">
        <f>IF(A17="","",IF(R17&lt;&gt;"","Réglée",IF(E17="","À régler",IF(TODAY()&gt;E17,"Impayée","À régler"))))</f>
        <v/>
      </c>
      <c r="T17" s="11" t="n"/>
      <c r="U17" s="12" t="n"/>
      <c r="V17" s="8">
        <f>IF(A17="","",IFERROR(Q17-N17-P17,0))</f>
        <v/>
      </c>
    </row>
    <row r="18">
      <c r="A18" s="4" t="n"/>
      <c r="B18" s="5" t="n"/>
      <c r="C18" s="5" t="n"/>
      <c r="D18" s="5" t="n"/>
      <c r="E18" s="5" t="n"/>
      <c r="F18" s="4" t="n"/>
      <c r="G18" s="6" t="n"/>
      <c r="H18" s="4" t="n"/>
      <c r="I18" s="4" t="n"/>
      <c r="J18" s="4" t="n"/>
      <c r="K18" s="7" t="n"/>
      <c r="L18" s="7" t="n"/>
      <c r="M18" s="7" t="n"/>
      <c r="N18" s="13">
        <f>IF(A18="","",SUM(K18:M18))</f>
        <v/>
      </c>
      <c r="O18" s="9" t="n"/>
      <c r="P18" s="13">
        <f>IF(A18="","",IF(OR(O18="",O18="Exonérée"),0,N18*O18))</f>
        <v/>
      </c>
      <c r="Q18" s="13">
        <f>IF(A18="","",SUM(N18:P18))</f>
        <v/>
      </c>
      <c r="R18" s="5" t="n"/>
      <c r="S18" s="14">
        <f>IF(A18="","",IF(R18&lt;&gt;"","Réglée",IF(E18="","À régler",IF(TODAY()&gt;E18,"Impayée","À régler"))))</f>
        <v/>
      </c>
      <c r="T18" s="11" t="n"/>
      <c r="U18" s="12" t="n"/>
      <c r="V18" s="13">
        <f>IF(A18="","",IFERROR(Q18-N18-P18,0))</f>
        <v/>
      </c>
    </row>
    <row r="19">
      <c r="A19" s="4" t="n"/>
      <c r="B19" s="5" t="n"/>
      <c r="C19" s="5" t="n"/>
      <c r="D19" s="5" t="n"/>
      <c r="E19" s="5" t="n"/>
      <c r="F19" s="4" t="n"/>
      <c r="G19" s="6" t="n"/>
      <c r="H19" s="4" t="n"/>
      <c r="I19" s="4" t="n"/>
      <c r="J19" s="4" t="n"/>
      <c r="K19" s="7" t="n"/>
      <c r="L19" s="7" t="n"/>
      <c r="M19" s="7" t="n"/>
      <c r="N19" s="8">
        <f>IF(A19="","",SUM(K19:M19))</f>
        <v/>
      </c>
      <c r="O19" s="9" t="n"/>
      <c r="P19" s="8">
        <f>IF(A19="","",IF(OR(O19="",O19="Exonérée"),0,N19*O19))</f>
        <v/>
      </c>
      <c r="Q19" s="8">
        <f>IF(A19="","",SUM(N19:P19))</f>
        <v/>
      </c>
      <c r="R19" s="5" t="n"/>
      <c r="S19" s="10">
        <f>IF(A19="","",IF(R19&lt;&gt;"","Réglée",IF(E19="","À régler",IF(TODAY()&gt;E19,"Impayée","À régler"))))</f>
        <v/>
      </c>
      <c r="T19" s="11" t="n"/>
      <c r="U19" s="12" t="n"/>
      <c r="V19" s="8">
        <f>IF(A19="","",IFERROR(Q19-N19-P19,0))</f>
        <v/>
      </c>
    </row>
    <row r="20">
      <c r="A20" s="4" t="n"/>
      <c r="B20" s="5" t="n"/>
      <c r="C20" s="5" t="n"/>
      <c r="D20" s="5" t="n"/>
      <c r="E20" s="5" t="n"/>
      <c r="F20" s="4" t="n"/>
      <c r="G20" s="6" t="n"/>
      <c r="H20" s="4" t="n"/>
      <c r="I20" s="4" t="n"/>
      <c r="J20" s="4" t="n"/>
      <c r="K20" s="7" t="n"/>
      <c r="L20" s="7" t="n"/>
      <c r="M20" s="7" t="n"/>
      <c r="N20" s="13">
        <f>IF(A20="","",SUM(K20:M20))</f>
        <v/>
      </c>
      <c r="O20" s="9" t="n"/>
      <c r="P20" s="13">
        <f>IF(A20="","",IF(OR(O20="",O20="Exonérée"),0,N20*O20))</f>
        <v/>
      </c>
      <c r="Q20" s="13">
        <f>IF(A20="","",SUM(N20:P20))</f>
        <v/>
      </c>
      <c r="R20" s="5" t="n"/>
      <c r="S20" s="14">
        <f>IF(A20="","",IF(R20&lt;&gt;"","Réglée",IF(E20="","À régler",IF(TODAY()&gt;E20,"Impayée","À régler"))))</f>
        <v/>
      </c>
      <c r="T20" s="11" t="n"/>
      <c r="U20" s="12" t="n"/>
      <c r="V20" s="13">
        <f>IF(A20="","",IFERROR(Q20-N20-P20,0))</f>
        <v/>
      </c>
    </row>
    <row r="21">
      <c r="A21" s="4" t="n"/>
      <c r="B21" s="5" t="n"/>
      <c r="C21" s="5" t="n"/>
      <c r="D21" s="5" t="n"/>
      <c r="E21" s="5" t="n"/>
      <c r="F21" s="4" t="n"/>
      <c r="G21" s="6" t="n"/>
      <c r="H21" s="4" t="n"/>
      <c r="I21" s="4" t="n"/>
      <c r="J21" s="4" t="n"/>
      <c r="K21" s="7" t="n"/>
      <c r="L21" s="7" t="n"/>
      <c r="M21" s="7" t="n"/>
      <c r="N21" s="8">
        <f>IF(A21="","",SUM(K21:M21))</f>
        <v/>
      </c>
      <c r="O21" s="9" t="n"/>
      <c r="P21" s="8">
        <f>IF(A21="","",IF(OR(O21="",O21="Exonérée"),0,N21*O21))</f>
        <v/>
      </c>
      <c r="Q21" s="8">
        <f>IF(A21="","",SUM(N21:P21))</f>
        <v/>
      </c>
      <c r="R21" s="5" t="n"/>
      <c r="S21" s="10">
        <f>IF(A21="","",IF(R21&lt;&gt;"","Réglée",IF(E21="","À régler",IF(TODAY()&gt;E21,"Impayée","À régler"))))</f>
        <v/>
      </c>
      <c r="T21" s="11" t="n"/>
      <c r="U21" s="12" t="n"/>
      <c r="V21" s="8">
        <f>IF(A21="","",IFERROR(Q21-N21-P21,0))</f>
        <v/>
      </c>
    </row>
    <row r="22">
      <c r="A22" s="4" t="n"/>
      <c r="B22" s="5" t="n"/>
      <c r="C22" s="5" t="n"/>
      <c r="D22" s="5" t="n"/>
      <c r="E22" s="5" t="n"/>
      <c r="F22" s="4" t="n"/>
      <c r="G22" s="6" t="n"/>
      <c r="H22" s="4" t="n"/>
      <c r="I22" s="4" t="n"/>
      <c r="J22" s="4" t="n"/>
      <c r="K22" s="7" t="n"/>
      <c r="L22" s="7" t="n"/>
      <c r="M22" s="7" t="n"/>
      <c r="N22" s="13">
        <f>IF(A22="","",SUM(K22:M22))</f>
        <v/>
      </c>
      <c r="O22" s="9" t="n"/>
      <c r="P22" s="13">
        <f>IF(A22="","",IF(OR(O22="",O22="Exonérée"),0,N22*O22))</f>
        <v/>
      </c>
      <c r="Q22" s="13">
        <f>IF(A22="","",SUM(N22:P22))</f>
        <v/>
      </c>
      <c r="R22" s="5" t="n"/>
      <c r="S22" s="14">
        <f>IF(A22="","",IF(R22&lt;&gt;"","Réglée",IF(E22="","À régler",IF(TODAY()&gt;E22,"Impayée","À régler"))))</f>
        <v/>
      </c>
      <c r="T22" s="11" t="n"/>
      <c r="U22" s="12" t="n"/>
      <c r="V22" s="13">
        <f>IF(A22="","",IFERROR(Q22-N22-P22,0))</f>
        <v/>
      </c>
    </row>
    <row r="23">
      <c r="A23" s="4" t="n"/>
      <c r="B23" s="5" t="n"/>
      <c r="C23" s="5" t="n"/>
      <c r="D23" s="5" t="n"/>
      <c r="E23" s="5" t="n"/>
      <c r="F23" s="4" t="n"/>
      <c r="G23" s="6" t="n"/>
      <c r="H23" s="4" t="n"/>
      <c r="I23" s="4" t="n"/>
      <c r="J23" s="4" t="n"/>
      <c r="K23" s="7" t="n"/>
      <c r="L23" s="7" t="n"/>
      <c r="M23" s="7" t="n"/>
      <c r="N23" s="8">
        <f>IF(A23="","",SUM(K23:M23))</f>
        <v/>
      </c>
      <c r="O23" s="9" t="n"/>
      <c r="P23" s="8">
        <f>IF(A23="","",IF(OR(O23="",O23="Exonérée"),0,N23*O23))</f>
        <v/>
      </c>
      <c r="Q23" s="8">
        <f>IF(A23="","",SUM(N23:P23))</f>
        <v/>
      </c>
      <c r="R23" s="5" t="n"/>
      <c r="S23" s="10">
        <f>IF(A23="","",IF(R23&lt;&gt;"","Réglée",IF(E23="","À régler",IF(TODAY()&gt;E23,"Impayée","À régler"))))</f>
        <v/>
      </c>
      <c r="T23" s="11" t="n"/>
      <c r="U23" s="12" t="n"/>
      <c r="V23" s="8">
        <f>IF(A23="","",IFERROR(Q23-N23-P23,0))</f>
        <v/>
      </c>
    </row>
    <row r="24">
      <c r="A24" s="4" t="n"/>
      <c r="B24" s="5" t="n"/>
      <c r="C24" s="5" t="n"/>
      <c r="D24" s="5" t="n"/>
      <c r="E24" s="5" t="n"/>
      <c r="F24" s="4" t="n"/>
      <c r="G24" s="6" t="n"/>
      <c r="H24" s="4" t="n"/>
      <c r="I24" s="4" t="n"/>
      <c r="J24" s="4" t="n"/>
      <c r="K24" s="7" t="n"/>
      <c r="L24" s="7" t="n"/>
      <c r="M24" s="7" t="n"/>
      <c r="N24" s="13">
        <f>IF(A24="","",SUM(K24:M24))</f>
        <v/>
      </c>
      <c r="O24" s="9" t="n"/>
      <c r="P24" s="13">
        <f>IF(A24="","",IF(OR(O24="",O24="Exonérée"),0,N24*O24))</f>
        <v/>
      </c>
      <c r="Q24" s="13">
        <f>IF(A24="","",SUM(N24:P24))</f>
        <v/>
      </c>
      <c r="R24" s="5" t="n"/>
      <c r="S24" s="14">
        <f>IF(A24="","",IF(R24&lt;&gt;"","Réglée",IF(E24="","À régler",IF(TODAY()&gt;E24,"Impayée","À régler"))))</f>
        <v/>
      </c>
      <c r="T24" s="11" t="n"/>
      <c r="U24" s="12" t="n"/>
      <c r="V24" s="13">
        <f>IF(A24="","",IFERROR(Q24-N24-P24,0))</f>
        <v/>
      </c>
    </row>
    <row r="25">
      <c r="A25" s="4" t="n"/>
      <c r="B25" s="5" t="n"/>
      <c r="C25" s="5" t="n"/>
      <c r="D25" s="5" t="n"/>
      <c r="E25" s="5" t="n"/>
      <c r="F25" s="4" t="n"/>
      <c r="G25" s="6" t="n"/>
      <c r="H25" s="4" t="n"/>
      <c r="I25" s="4" t="n"/>
      <c r="J25" s="4" t="n"/>
      <c r="K25" s="7" t="n"/>
      <c r="L25" s="7" t="n"/>
      <c r="M25" s="7" t="n"/>
      <c r="N25" s="8">
        <f>IF(A25="","",SUM(K25:M25))</f>
        <v/>
      </c>
      <c r="O25" s="9" t="n"/>
      <c r="P25" s="8">
        <f>IF(A25="","",IF(OR(O25="",O25="Exonérée"),0,N25*O25))</f>
        <v/>
      </c>
      <c r="Q25" s="8">
        <f>IF(A25="","",SUM(N25:P25))</f>
        <v/>
      </c>
      <c r="R25" s="5" t="n"/>
      <c r="S25" s="10">
        <f>IF(A25="","",IF(R25&lt;&gt;"","Réglée",IF(E25="","À régler",IF(TODAY()&gt;E25,"Impayée","À régler"))))</f>
        <v/>
      </c>
      <c r="T25" s="11" t="n"/>
      <c r="U25" s="12" t="n"/>
      <c r="V25" s="8">
        <f>IF(A25="","",IFERROR(Q25-N25-P25,0))</f>
        <v/>
      </c>
    </row>
    <row r="26">
      <c r="A26" s="4" t="n"/>
      <c r="B26" s="5" t="n"/>
      <c r="C26" s="5" t="n"/>
      <c r="D26" s="5" t="n"/>
      <c r="E26" s="5" t="n"/>
      <c r="F26" s="4" t="n"/>
      <c r="G26" s="6" t="n"/>
      <c r="H26" s="4" t="n"/>
      <c r="I26" s="4" t="n"/>
      <c r="J26" s="4" t="n"/>
      <c r="K26" s="7" t="n"/>
      <c r="L26" s="7" t="n"/>
      <c r="M26" s="7" t="n"/>
      <c r="N26" s="13">
        <f>IF(A26="","",SUM(K26:M26))</f>
        <v/>
      </c>
      <c r="O26" s="9" t="n"/>
      <c r="P26" s="13">
        <f>IF(A26="","",IF(OR(O26="",O26="Exonérée"),0,N26*O26))</f>
        <v/>
      </c>
      <c r="Q26" s="13">
        <f>IF(A26="","",SUM(N26:P26))</f>
        <v/>
      </c>
      <c r="R26" s="5" t="n"/>
      <c r="S26" s="14">
        <f>IF(A26="","",IF(R26&lt;&gt;"","Réglée",IF(E26="","À régler",IF(TODAY()&gt;E26,"Impayée","À régler"))))</f>
        <v/>
      </c>
      <c r="T26" s="11" t="n"/>
      <c r="U26" s="12" t="n"/>
      <c r="V26" s="13">
        <f>IF(A26="","",IFERROR(Q26-N26-P26,0))</f>
        <v/>
      </c>
    </row>
    <row r="27">
      <c r="A27" s="4" t="n"/>
      <c r="B27" s="5" t="n"/>
      <c r="C27" s="5" t="n"/>
      <c r="D27" s="5" t="n"/>
      <c r="E27" s="5" t="n"/>
      <c r="F27" s="4" t="n"/>
      <c r="G27" s="6" t="n"/>
      <c r="H27" s="4" t="n"/>
      <c r="I27" s="4" t="n"/>
      <c r="J27" s="4" t="n"/>
      <c r="K27" s="7" t="n"/>
      <c r="L27" s="7" t="n"/>
      <c r="M27" s="7" t="n"/>
      <c r="N27" s="8">
        <f>IF(A27="","",SUM(K27:M27))</f>
        <v/>
      </c>
      <c r="O27" s="9" t="n"/>
      <c r="P27" s="8">
        <f>IF(A27="","",IF(OR(O27="",O27="Exonérée"),0,N27*O27))</f>
        <v/>
      </c>
      <c r="Q27" s="8">
        <f>IF(A27="","",SUM(N27:P27))</f>
        <v/>
      </c>
      <c r="R27" s="5" t="n"/>
      <c r="S27" s="10">
        <f>IF(A27="","",IF(R27&lt;&gt;"","Réglée",IF(E27="","À régler",IF(TODAY()&gt;E27,"Impayée","À régler"))))</f>
        <v/>
      </c>
      <c r="T27" s="11" t="n"/>
      <c r="U27" s="12" t="n"/>
      <c r="V27" s="8">
        <f>IF(A27="","",IFERROR(Q27-N27-P27,0))</f>
        <v/>
      </c>
    </row>
    <row r="28">
      <c r="A28" s="4" t="n"/>
      <c r="B28" s="5" t="n"/>
      <c r="C28" s="5" t="n"/>
      <c r="D28" s="5" t="n"/>
      <c r="E28" s="5" t="n"/>
      <c r="F28" s="4" t="n"/>
      <c r="G28" s="6" t="n"/>
      <c r="H28" s="4" t="n"/>
      <c r="I28" s="4" t="n"/>
      <c r="J28" s="4" t="n"/>
      <c r="K28" s="7" t="n"/>
      <c r="L28" s="7" t="n"/>
      <c r="M28" s="7" t="n"/>
      <c r="N28" s="13">
        <f>IF(A28="","",SUM(K28:M28))</f>
        <v/>
      </c>
      <c r="O28" s="9" t="n"/>
      <c r="P28" s="13">
        <f>IF(A28="","",IF(OR(O28="",O28="Exonérée"),0,N28*O28))</f>
        <v/>
      </c>
      <c r="Q28" s="13">
        <f>IF(A28="","",SUM(N28:P28))</f>
        <v/>
      </c>
      <c r="R28" s="5" t="n"/>
      <c r="S28" s="14">
        <f>IF(A28="","",IF(R28&lt;&gt;"","Réglée",IF(E28="","À régler",IF(TODAY()&gt;E28,"Impayée","À régler"))))</f>
        <v/>
      </c>
      <c r="T28" s="11" t="n"/>
      <c r="U28" s="12" t="n"/>
      <c r="V28" s="13">
        <f>IF(A28="","",IFERROR(Q28-N28-P28,0))</f>
        <v/>
      </c>
    </row>
    <row r="29">
      <c r="A29" s="4" t="n"/>
      <c r="B29" s="5" t="n"/>
      <c r="C29" s="5" t="n"/>
      <c r="D29" s="5" t="n"/>
      <c r="E29" s="5" t="n"/>
      <c r="F29" s="4" t="n"/>
      <c r="G29" s="6" t="n"/>
      <c r="H29" s="4" t="n"/>
      <c r="I29" s="4" t="n"/>
      <c r="J29" s="4" t="n"/>
      <c r="K29" s="7" t="n"/>
      <c r="L29" s="7" t="n"/>
      <c r="M29" s="7" t="n"/>
      <c r="N29" s="8">
        <f>IF(A29="","",SUM(K29:M29))</f>
        <v/>
      </c>
      <c r="O29" s="9" t="n"/>
      <c r="P29" s="8">
        <f>IF(A29="","",IF(OR(O29="",O29="Exonérée"),0,N29*O29))</f>
        <v/>
      </c>
      <c r="Q29" s="8">
        <f>IF(A29="","",SUM(N29:P29))</f>
        <v/>
      </c>
      <c r="R29" s="5" t="n"/>
      <c r="S29" s="10">
        <f>IF(A29="","",IF(R29&lt;&gt;"","Réglée",IF(E29="","À régler",IF(TODAY()&gt;E29,"Impayée","À régler"))))</f>
        <v/>
      </c>
      <c r="T29" s="11" t="n"/>
      <c r="U29" s="12" t="n"/>
      <c r="V29" s="8">
        <f>IF(A29="","",IFERROR(Q29-N29-P29,0))</f>
        <v/>
      </c>
    </row>
    <row r="30">
      <c r="A30" s="4" t="n"/>
      <c r="B30" s="5" t="n"/>
      <c r="C30" s="5" t="n"/>
      <c r="D30" s="5" t="n"/>
      <c r="E30" s="5" t="n"/>
      <c r="F30" s="4" t="n"/>
      <c r="G30" s="6" t="n"/>
      <c r="H30" s="4" t="n"/>
      <c r="I30" s="4" t="n"/>
      <c r="J30" s="4" t="n"/>
      <c r="K30" s="7" t="n"/>
      <c r="L30" s="7" t="n"/>
      <c r="M30" s="7" t="n"/>
      <c r="N30" s="13">
        <f>IF(A30="","",SUM(K30:M30))</f>
        <v/>
      </c>
      <c r="O30" s="9" t="n"/>
      <c r="P30" s="13">
        <f>IF(A30="","",IF(OR(O30="",O30="Exonérée"),0,N30*O30))</f>
        <v/>
      </c>
      <c r="Q30" s="13">
        <f>IF(A30="","",SUM(N30:P30))</f>
        <v/>
      </c>
      <c r="R30" s="5" t="n"/>
      <c r="S30" s="14">
        <f>IF(A30="","",IF(R30&lt;&gt;"","Réglée",IF(E30="","À régler",IF(TODAY()&gt;E30,"Impayée","À régler"))))</f>
        <v/>
      </c>
      <c r="T30" s="11" t="n"/>
      <c r="U30" s="12" t="n"/>
      <c r="V30" s="13">
        <f>IF(A30="","",IFERROR(Q30-N30-P30,0))</f>
        <v/>
      </c>
    </row>
    <row r="31">
      <c r="A31" s="4" t="n"/>
      <c r="B31" s="5" t="n"/>
      <c r="C31" s="5" t="n"/>
      <c r="D31" s="5" t="n"/>
      <c r="E31" s="5" t="n"/>
      <c r="F31" s="4" t="n"/>
      <c r="G31" s="6" t="n"/>
      <c r="H31" s="4" t="n"/>
      <c r="I31" s="4" t="n"/>
      <c r="J31" s="4" t="n"/>
      <c r="K31" s="7" t="n"/>
      <c r="L31" s="7" t="n"/>
      <c r="M31" s="7" t="n"/>
      <c r="N31" s="8">
        <f>IF(A31="","",SUM(K31:M31))</f>
        <v/>
      </c>
      <c r="O31" s="9" t="n"/>
      <c r="P31" s="8">
        <f>IF(A31="","",IF(OR(O31="",O31="Exonérée"),0,N31*O31))</f>
        <v/>
      </c>
      <c r="Q31" s="8">
        <f>IF(A31="","",SUM(N31:P31))</f>
        <v/>
      </c>
      <c r="R31" s="5" t="n"/>
      <c r="S31" s="10">
        <f>IF(A31="","",IF(R31&lt;&gt;"","Réglée",IF(E31="","À régler",IF(TODAY()&gt;E31,"Impayée","À régler"))))</f>
        <v/>
      </c>
      <c r="T31" s="11" t="n"/>
      <c r="U31" s="12" t="n"/>
      <c r="V31" s="8">
        <f>IF(A31="","",IFERROR(Q31-N31-P31,0))</f>
        <v/>
      </c>
    </row>
    <row r="32">
      <c r="A32" s="4" t="n"/>
      <c r="B32" s="5" t="n"/>
      <c r="C32" s="5" t="n"/>
      <c r="D32" s="5" t="n"/>
      <c r="E32" s="5" t="n"/>
      <c r="F32" s="4" t="n"/>
      <c r="G32" s="6" t="n"/>
      <c r="H32" s="4" t="n"/>
      <c r="I32" s="4" t="n"/>
      <c r="J32" s="4" t="n"/>
      <c r="K32" s="7" t="n"/>
      <c r="L32" s="7" t="n"/>
      <c r="M32" s="7" t="n"/>
      <c r="N32" s="13">
        <f>IF(A32="","",SUM(K32:M32))</f>
        <v/>
      </c>
      <c r="O32" s="9" t="n"/>
      <c r="P32" s="13">
        <f>IF(A32="","",IF(OR(O32="",O32="Exonérée"),0,N32*O32))</f>
        <v/>
      </c>
      <c r="Q32" s="13">
        <f>IF(A32="","",SUM(N32:P32))</f>
        <v/>
      </c>
      <c r="R32" s="5" t="n"/>
      <c r="S32" s="14">
        <f>IF(A32="","",IF(R32&lt;&gt;"","Réglée",IF(E32="","À régler",IF(TODAY()&gt;E32,"Impayée","À régler"))))</f>
        <v/>
      </c>
      <c r="T32" s="11" t="n"/>
      <c r="U32" s="12" t="n"/>
      <c r="V32" s="13">
        <f>IF(A32="","",IFERROR(Q32-N32-P32,0))</f>
        <v/>
      </c>
    </row>
    <row r="33">
      <c r="A33" s="4" t="n"/>
      <c r="B33" s="5" t="n"/>
      <c r="C33" s="5" t="n"/>
      <c r="D33" s="5" t="n"/>
      <c r="E33" s="5" t="n"/>
      <c r="F33" s="4" t="n"/>
      <c r="G33" s="6" t="n"/>
      <c r="H33" s="4" t="n"/>
      <c r="I33" s="4" t="n"/>
      <c r="J33" s="4" t="n"/>
      <c r="K33" s="7" t="n"/>
      <c r="L33" s="7" t="n"/>
      <c r="M33" s="7" t="n"/>
      <c r="N33" s="8">
        <f>IF(A33="","",SUM(K33:M33))</f>
        <v/>
      </c>
      <c r="O33" s="9" t="n"/>
      <c r="P33" s="8">
        <f>IF(A33="","",IF(OR(O33="",O33="Exonérée"),0,N33*O33))</f>
        <v/>
      </c>
      <c r="Q33" s="8">
        <f>IF(A33="","",SUM(N33:P33))</f>
        <v/>
      </c>
      <c r="R33" s="5" t="n"/>
      <c r="S33" s="10">
        <f>IF(A33="","",IF(R33&lt;&gt;"","Réglée",IF(E33="","À régler",IF(TODAY()&gt;E33,"Impayée","À régler"))))</f>
        <v/>
      </c>
      <c r="T33" s="11" t="n"/>
      <c r="U33" s="12" t="n"/>
      <c r="V33" s="8">
        <f>IF(A33="","",IFERROR(Q33-N33-P33,0))</f>
        <v/>
      </c>
    </row>
    <row r="34">
      <c r="A34" s="4" t="n"/>
      <c r="B34" s="5" t="n"/>
      <c r="C34" s="5" t="n"/>
      <c r="D34" s="5" t="n"/>
      <c r="E34" s="5" t="n"/>
      <c r="F34" s="4" t="n"/>
      <c r="G34" s="6" t="n"/>
      <c r="H34" s="4" t="n"/>
      <c r="I34" s="4" t="n"/>
      <c r="J34" s="4" t="n"/>
      <c r="K34" s="7" t="n"/>
      <c r="L34" s="7" t="n"/>
      <c r="M34" s="7" t="n"/>
      <c r="N34" s="13">
        <f>IF(A34="","",SUM(K34:M34))</f>
        <v/>
      </c>
      <c r="O34" s="9" t="n"/>
      <c r="P34" s="13">
        <f>IF(A34="","",IF(OR(O34="",O34="Exonérée"),0,N34*O34))</f>
        <v/>
      </c>
      <c r="Q34" s="13">
        <f>IF(A34="","",SUM(N34:P34))</f>
        <v/>
      </c>
      <c r="R34" s="5" t="n"/>
      <c r="S34" s="14">
        <f>IF(A34="","",IF(R34&lt;&gt;"","Réglée",IF(E34="","À régler",IF(TODAY()&gt;E34,"Impayée","À régler"))))</f>
        <v/>
      </c>
      <c r="T34" s="11" t="n"/>
      <c r="U34" s="12" t="n"/>
      <c r="V34" s="13">
        <f>IF(A34="","",IFERROR(Q34-N34-P34,0))</f>
        <v/>
      </c>
    </row>
    <row r="35">
      <c r="A35" s="4" t="n"/>
      <c r="B35" s="5" t="n"/>
      <c r="C35" s="5" t="n"/>
      <c r="D35" s="5" t="n"/>
      <c r="E35" s="5" t="n"/>
      <c r="F35" s="4" t="n"/>
      <c r="G35" s="6" t="n"/>
      <c r="H35" s="4" t="n"/>
      <c r="I35" s="4" t="n"/>
      <c r="J35" s="4" t="n"/>
      <c r="K35" s="7" t="n"/>
      <c r="L35" s="7" t="n"/>
      <c r="M35" s="7" t="n"/>
      <c r="N35" s="8">
        <f>IF(A35="","",SUM(K35:M35))</f>
        <v/>
      </c>
      <c r="O35" s="9" t="n"/>
      <c r="P35" s="8">
        <f>IF(A35="","",IF(OR(O35="",O35="Exonérée"),0,N35*O35))</f>
        <v/>
      </c>
      <c r="Q35" s="8">
        <f>IF(A35="","",SUM(N35:P35))</f>
        <v/>
      </c>
      <c r="R35" s="5" t="n"/>
      <c r="S35" s="10">
        <f>IF(A35="","",IF(R35&lt;&gt;"","Réglée",IF(E35="","À régler",IF(TODAY()&gt;E35,"Impayée","À régler"))))</f>
        <v/>
      </c>
      <c r="T35" s="11" t="n"/>
      <c r="U35" s="12" t="n"/>
      <c r="V35" s="8">
        <f>IF(A35="","",IFERROR(Q35-N35-P35,0))</f>
        <v/>
      </c>
    </row>
    <row r="36">
      <c r="A36" s="4" t="n"/>
      <c r="B36" s="5" t="n"/>
      <c r="C36" s="5" t="n"/>
      <c r="D36" s="5" t="n"/>
      <c r="E36" s="5" t="n"/>
      <c r="F36" s="4" t="n"/>
      <c r="G36" s="6" t="n"/>
      <c r="H36" s="4" t="n"/>
      <c r="I36" s="4" t="n"/>
      <c r="J36" s="4" t="n"/>
      <c r="K36" s="7" t="n"/>
      <c r="L36" s="7" t="n"/>
      <c r="M36" s="7" t="n"/>
      <c r="N36" s="13">
        <f>IF(A36="","",SUM(K36:M36))</f>
        <v/>
      </c>
      <c r="O36" s="9" t="n"/>
      <c r="P36" s="13">
        <f>IF(A36="","",IF(OR(O36="",O36="Exonérée"),0,N36*O36))</f>
        <v/>
      </c>
      <c r="Q36" s="13">
        <f>IF(A36="","",SUM(N36:P36))</f>
        <v/>
      </c>
      <c r="R36" s="5" t="n"/>
      <c r="S36" s="14">
        <f>IF(A36="","",IF(R36&lt;&gt;"","Réglée",IF(E36="","À régler",IF(TODAY()&gt;E36,"Impayée","À régler"))))</f>
        <v/>
      </c>
      <c r="T36" s="11" t="n"/>
      <c r="U36" s="12" t="n"/>
      <c r="V36" s="13">
        <f>IF(A36="","",IFERROR(Q36-N36-P36,0))</f>
        <v/>
      </c>
    </row>
    <row r="37">
      <c r="A37" s="4" t="n"/>
      <c r="B37" s="5" t="n"/>
      <c r="C37" s="5" t="n"/>
      <c r="D37" s="5" t="n"/>
      <c r="E37" s="5" t="n"/>
      <c r="F37" s="4" t="n"/>
      <c r="G37" s="6" t="n"/>
      <c r="H37" s="4" t="n"/>
      <c r="I37" s="4" t="n"/>
      <c r="J37" s="4" t="n"/>
      <c r="K37" s="7" t="n"/>
      <c r="L37" s="7" t="n"/>
      <c r="M37" s="7" t="n"/>
      <c r="N37" s="8">
        <f>IF(A37="","",SUM(K37:M37))</f>
        <v/>
      </c>
      <c r="O37" s="9" t="n"/>
      <c r="P37" s="8">
        <f>IF(A37="","",IF(OR(O37="",O37="Exonérée"),0,N37*O37))</f>
        <v/>
      </c>
      <c r="Q37" s="8">
        <f>IF(A37="","",SUM(N37:P37))</f>
        <v/>
      </c>
      <c r="R37" s="5" t="n"/>
      <c r="S37" s="10">
        <f>IF(A37="","",IF(R37&lt;&gt;"","Réglée",IF(E37="","À régler",IF(TODAY()&gt;E37,"Impayée","À régler"))))</f>
        <v/>
      </c>
      <c r="T37" s="11" t="n"/>
      <c r="U37" s="12" t="n"/>
      <c r="V37" s="8">
        <f>IF(A37="","",IFERROR(Q37-N37-P37,0))</f>
        <v/>
      </c>
    </row>
    <row r="38">
      <c r="A38" s="4" t="n"/>
      <c r="B38" s="5" t="n"/>
      <c r="C38" s="5" t="n"/>
      <c r="D38" s="5" t="n"/>
      <c r="E38" s="5" t="n"/>
      <c r="F38" s="4" t="n"/>
      <c r="G38" s="6" t="n"/>
      <c r="H38" s="4" t="n"/>
      <c r="I38" s="4" t="n"/>
      <c r="J38" s="4" t="n"/>
      <c r="K38" s="7" t="n"/>
      <c r="L38" s="7" t="n"/>
      <c r="M38" s="7" t="n"/>
      <c r="N38" s="13">
        <f>IF(A38="","",SUM(K38:M38))</f>
        <v/>
      </c>
      <c r="O38" s="9" t="n"/>
      <c r="P38" s="13">
        <f>IF(A38="","",IF(OR(O38="",O38="Exonérée"),0,N38*O38))</f>
        <v/>
      </c>
      <c r="Q38" s="13">
        <f>IF(A38="","",SUM(N38:P38))</f>
        <v/>
      </c>
      <c r="R38" s="5" t="n"/>
      <c r="S38" s="14">
        <f>IF(A38="","",IF(R38&lt;&gt;"","Réglée",IF(E38="","À régler",IF(TODAY()&gt;E38,"Impayée","À régler"))))</f>
        <v/>
      </c>
      <c r="T38" s="11" t="n"/>
      <c r="U38" s="12" t="n"/>
      <c r="V38" s="13">
        <f>IF(A38="","",IFERROR(Q38-N38-P38,0))</f>
        <v/>
      </c>
    </row>
    <row r="39">
      <c r="A39" s="4" t="n"/>
      <c r="B39" s="5" t="n"/>
      <c r="C39" s="5" t="n"/>
      <c r="D39" s="5" t="n"/>
      <c r="E39" s="5" t="n"/>
      <c r="F39" s="4" t="n"/>
      <c r="G39" s="6" t="n"/>
      <c r="H39" s="4" t="n"/>
      <c r="I39" s="4" t="n"/>
      <c r="J39" s="4" t="n"/>
      <c r="K39" s="7" t="n"/>
      <c r="L39" s="7" t="n"/>
      <c r="M39" s="7" t="n"/>
      <c r="N39" s="8">
        <f>IF(A39="","",SUM(K39:M39))</f>
        <v/>
      </c>
      <c r="O39" s="9" t="n"/>
      <c r="P39" s="8">
        <f>IF(A39="","",IF(OR(O39="",O39="Exonérée"),0,N39*O39))</f>
        <v/>
      </c>
      <c r="Q39" s="8">
        <f>IF(A39="","",SUM(N39:P39))</f>
        <v/>
      </c>
      <c r="R39" s="5" t="n"/>
      <c r="S39" s="10">
        <f>IF(A39="","",IF(R39&lt;&gt;"","Réglée",IF(E39="","À régler",IF(TODAY()&gt;E39,"Impayée","À régler"))))</f>
        <v/>
      </c>
      <c r="T39" s="11" t="n"/>
      <c r="U39" s="12" t="n"/>
      <c r="V39" s="8">
        <f>IF(A39="","",IFERROR(Q39-N39-P39,0))</f>
        <v/>
      </c>
    </row>
    <row r="40">
      <c r="A40" s="4" t="n"/>
      <c r="B40" s="5" t="n"/>
      <c r="C40" s="5" t="n"/>
      <c r="D40" s="5" t="n"/>
      <c r="E40" s="5" t="n"/>
      <c r="F40" s="4" t="n"/>
      <c r="G40" s="6" t="n"/>
      <c r="H40" s="4" t="n"/>
      <c r="I40" s="4" t="n"/>
      <c r="J40" s="4" t="n"/>
      <c r="K40" s="7" t="n"/>
      <c r="L40" s="7" t="n"/>
      <c r="M40" s="7" t="n"/>
      <c r="N40" s="13">
        <f>IF(A40="","",SUM(K40:M40))</f>
        <v/>
      </c>
      <c r="O40" s="9" t="n"/>
      <c r="P40" s="13">
        <f>IF(A40="","",IF(OR(O40="",O40="Exonérée"),0,N40*O40))</f>
        <v/>
      </c>
      <c r="Q40" s="13">
        <f>IF(A40="","",SUM(N40:P40))</f>
        <v/>
      </c>
      <c r="R40" s="5" t="n"/>
      <c r="S40" s="14">
        <f>IF(A40="","",IF(R40&lt;&gt;"","Réglée",IF(E40="","À régler",IF(TODAY()&gt;E40,"Impayée","À régler"))))</f>
        <v/>
      </c>
      <c r="T40" s="11" t="n"/>
      <c r="U40" s="12" t="n"/>
      <c r="V40" s="13">
        <f>IF(A40="","",IFERROR(Q40-N40-P40,0))</f>
        <v/>
      </c>
    </row>
    <row r="41">
      <c r="A41" s="4" t="n"/>
      <c r="B41" s="5" t="n"/>
      <c r="C41" s="5" t="n"/>
      <c r="D41" s="5" t="n"/>
      <c r="E41" s="5" t="n"/>
      <c r="F41" s="4" t="n"/>
      <c r="G41" s="6" t="n"/>
      <c r="H41" s="4" t="n"/>
      <c r="I41" s="4" t="n"/>
      <c r="J41" s="4" t="n"/>
      <c r="K41" s="7" t="n"/>
      <c r="L41" s="7" t="n"/>
      <c r="M41" s="7" t="n"/>
      <c r="N41" s="8">
        <f>IF(A41="","",SUM(K41:M41))</f>
        <v/>
      </c>
      <c r="O41" s="9" t="n"/>
      <c r="P41" s="8">
        <f>IF(A41="","",IF(OR(O41="",O41="Exonérée"),0,N41*O41))</f>
        <v/>
      </c>
      <c r="Q41" s="8">
        <f>IF(A41="","",SUM(N41:P41))</f>
        <v/>
      </c>
      <c r="R41" s="5" t="n"/>
      <c r="S41" s="10">
        <f>IF(A41="","",IF(R41&lt;&gt;"","Réglée",IF(E41="","À régler",IF(TODAY()&gt;E41,"Impayée","À régler"))))</f>
        <v/>
      </c>
      <c r="T41" s="11" t="n"/>
      <c r="U41" s="12" t="n"/>
      <c r="V41" s="8">
        <f>IF(A41="","",IFERROR(Q41-N41-P41,0))</f>
        <v/>
      </c>
    </row>
    <row r="42">
      <c r="A42" s="4" t="n"/>
      <c r="B42" s="5" t="n"/>
      <c r="C42" s="5" t="n"/>
      <c r="D42" s="5" t="n"/>
      <c r="E42" s="5" t="n"/>
      <c r="F42" s="4" t="n"/>
      <c r="G42" s="6" t="n"/>
      <c r="H42" s="4" t="n"/>
      <c r="I42" s="4" t="n"/>
      <c r="J42" s="4" t="n"/>
      <c r="K42" s="7" t="n"/>
      <c r="L42" s="7" t="n"/>
      <c r="M42" s="7" t="n"/>
      <c r="N42" s="13">
        <f>IF(A42="","",SUM(K42:M42))</f>
        <v/>
      </c>
      <c r="O42" s="9" t="n"/>
      <c r="P42" s="13">
        <f>IF(A42="","",IF(OR(O42="",O42="Exonérée"),0,N42*O42))</f>
        <v/>
      </c>
      <c r="Q42" s="13">
        <f>IF(A42="","",SUM(N42:P42))</f>
        <v/>
      </c>
      <c r="R42" s="5" t="n"/>
      <c r="S42" s="14">
        <f>IF(A42="","",IF(R42&lt;&gt;"","Réglée",IF(E42="","À régler",IF(TODAY()&gt;E42,"Impayée","À régler"))))</f>
        <v/>
      </c>
      <c r="T42" s="11" t="n"/>
      <c r="U42" s="12" t="n"/>
      <c r="V42" s="13">
        <f>IF(A42="","",IFERROR(Q42-N42-P42,0))</f>
        <v/>
      </c>
    </row>
    <row r="43">
      <c r="A43" s="4" t="n"/>
      <c r="B43" s="5" t="n"/>
      <c r="C43" s="5" t="n"/>
      <c r="D43" s="5" t="n"/>
      <c r="E43" s="5" t="n"/>
      <c r="F43" s="4" t="n"/>
      <c r="G43" s="6" t="n"/>
      <c r="H43" s="4" t="n"/>
      <c r="I43" s="4" t="n"/>
      <c r="J43" s="4" t="n"/>
      <c r="K43" s="7" t="n"/>
      <c r="L43" s="7" t="n"/>
      <c r="M43" s="7" t="n"/>
      <c r="N43" s="8">
        <f>IF(A43="","",SUM(K43:M43))</f>
        <v/>
      </c>
      <c r="O43" s="9" t="n"/>
      <c r="P43" s="8">
        <f>IF(A43="","",IF(OR(O43="",O43="Exonérée"),0,N43*O43))</f>
        <v/>
      </c>
      <c r="Q43" s="8">
        <f>IF(A43="","",SUM(N43:P43))</f>
        <v/>
      </c>
      <c r="R43" s="5" t="n"/>
      <c r="S43" s="10">
        <f>IF(A43="","",IF(R43&lt;&gt;"","Réglée",IF(E43="","À régler",IF(TODAY()&gt;E43,"Impayée","À régler"))))</f>
        <v/>
      </c>
      <c r="T43" s="11" t="n"/>
      <c r="U43" s="12" t="n"/>
      <c r="V43" s="8">
        <f>IF(A43="","",IFERROR(Q43-N43-P43,0))</f>
        <v/>
      </c>
    </row>
    <row r="44">
      <c r="A44" s="4" t="n"/>
      <c r="B44" s="5" t="n"/>
      <c r="C44" s="5" t="n"/>
      <c r="D44" s="5" t="n"/>
      <c r="E44" s="5" t="n"/>
      <c r="F44" s="4" t="n"/>
      <c r="G44" s="6" t="n"/>
      <c r="H44" s="4" t="n"/>
      <c r="I44" s="4" t="n"/>
      <c r="J44" s="4" t="n"/>
      <c r="K44" s="7" t="n"/>
      <c r="L44" s="7" t="n"/>
      <c r="M44" s="7" t="n"/>
      <c r="N44" s="13">
        <f>IF(A44="","",SUM(K44:M44))</f>
        <v/>
      </c>
      <c r="O44" s="9" t="n"/>
      <c r="P44" s="13">
        <f>IF(A44="","",IF(OR(O44="",O44="Exonérée"),0,N44*O44))</f>
        <v/>
      </c>
      <c r="Q44" s="13">
        <f>IF(A44="","",SUM(N44:P44))</f>
        <v/>
      </c>
      <c r="R44" s="5" t="n"/>
      <c r="S44" s="14">
        <f>IF(A44="","",IF(R44&lt;&gt;"","Réglée",IF(E44="","À régler",IF(TODAY()&gt;E44,"Impayée","À régler"))))</f>
        <v/>
      </c>
      <c r="T44" s="11" t="n"/>
      <c r="U44" s="12" t="n"/>
      <c r="V44" s="13">
        <f>IF(A44="","",IFERROR(Q44-N44-P44,0))</f>
        <v/>
      </c>
    </row>
    <row r="45">
      <c r="A45" s="4" t="n"/>
      <c r="B45" s="5" t="n"/>
      <c r="C45" s="5" t="n"/>
      <c r="D45" s="5" t="n"/>
      <c r="E45" s="5" t="n"/>
      <c r="F45" s="4" t="n"/>
      <c r="G45" s="6" t="n"/>
      <c r="H45" s="4" t="n"/>
      <c r="I45" s="4" t="n"/>
      <c r="J45" s="4" t="n"/>
      <c r="K45" s="7" t="n"/>
      <c r="L45" s="7" t="n"/>
      <c r="M45" s="7" t="n"/>
      <c r="N45" s="8">
        <f>IF(A45="","",SUM(K45:M45))</f>
        <v/>
      </c>
      <c r="O45" s="9" t="n"/>
      <c r="P45" s="8">
        <f>IF(A45="","",IF(OR(O45="",O45="Exonérée"),0,N45*O45))</f>
        <v/>
      </c>
      <c r="Q45" s="8">
        <f>IF(A45="","",SUM(N45:P45))</f>
        <v/>
      </c>
      <c r="R45" s="5" t="n"/>
      <c r="S45" s="10">
        <f>IF(A45="","",IF(R45&lt;&gt;"","Réglée",IF(E45="","À régler",IF(TODAY()&gt;E45,"Impayée","À régler"))))</f>
        <v/>
      </c>
      <c r="T45" s="11" t="n"/>
      <c r="U45" s="12" t="n"/>
      <c r="V45" s="8">
        <f>IF(A45="","",IFERROR(Q45-N45-P45,0))</f>
        <v/>
      </c>
    </row>
    <row r="46">
      <c r="A46" s="4" t="n"/>
      <c r="B46" s="5" t="n"/>
      <c r="C46" s="5" t="n"/>
      <c r="D46" s="5" t="n"/>
      <c r="E46" s="5" t="n"/>
      <c r="F46" s="4" t="n"/>
      <c r="G46" s="6" t="n"/>
      <c r="H46" s="4" t="n"/>
      <c r="I46" s="4" t="n"/>
      <c r="J46" s="4" t="n"/>
      <c r="K46" s="7" t="n"/>
      <c r="L46" s="7" t="n"/>
      <c r="M46" s="7" t="n"/>
      <c r="N46" s="13">
        <f>IF(A46="","",SUM(K46:M46))</f>
        <v/>
      </c>
      <c r="O46" s="9" t="n"/>
      <c r="P46" s="13">
        <f>IF(A46="","",IF(OR(O46="",O46="Exonérée"),0,N46*O46))</f>
        <v/>
      </c>
      <c r="Q46" s="13">
        <f>IF(A46="","",SUM(N46:P46))</f>
        <v/>
      </c>
      <c r="R46" s="5" t="n"/>
      <c r="S46" s="14">
        <f>IF(A46="","",IF(R46&lt;&gt;"","Réglée",IF(E46="","À régler",IF(TODAY()&gt;E46,"Impayée","À régler"))))</f>
        <v/>
      </c>
      <c r="T46" s="11" t="n"/>
      <c r="U46" s="12" t="n"/>
      <c r="V46" s="13">
        <f>IF(A46="","",IFERROR(Q46-N46-P46,0))</f>
        <v/>
      </c>
    </row>
    <row r="47">
      <c r="A47" s="4" t="n"/>
      <c r="B47" s="5" t="n"/>
      <c r="C47" s="5" t="n"/>
      <c r="D47" s="5" t="n"/>
      <c r="E47" s="5" t="n"/>
      <c r="F47" s="4" t="n"/>
      <c r="G47" s="6" t="n"/>
      <c r="H47" s="4" t="n"/>
      <c r="I47" s="4" t="n"/>
      <c r="J47" s="4" t="n"/>
      <c r="K47" s="7" t="n"/>
      <c r="L47" s="7" t="n"/>
      <c r="M47" s="7" t="n"/>
      <c r="N47" s="8">
        <f>IF(A47="","",SUM(K47:M47))</f>
        <v/>
      </c>
      <c r="O47" s="9" t="n"/>
      <c r="P47" s="8">
        <f>IF(A47="","",IF(OR(O47="",O47="Exonérée"),0,N47*O47))</f>
        <v/>
      </c>
      <c r="Q47" s="8">
        <f>IF(A47="","",SUM(N47:P47))</f>
        <v/>
      </c>
      <c r="R47" s="5" t="n"/>
      <c r="S47" s="10">
        <f>IF(A47="","",IF(R47&lt;&gt;"","Réglée",IF(E47="","À régler",IF(TODAY()&gt;E47,"Impayée","À régler"))))</f>
        <v/>
      </c>
      <c r="T47" s="11" t="n"/>
      <c r="U47" s="12" t="n"/>
      <c r="V47" s="8">
        <f>IF(A47="","",IFERROR(Q47-N47-P47,0))</f>
        <v/>
      </c>
    </row>
    <row r="48">
      <c r="A48" s="4" t="n"/>
      <c r="B48" s="5" t="n"/>
      <c r="C48" s="5" t="n"/>
      <c r="D48" s="5" t="n"/>
      <c r="E48" s="5" t="n"/>
      <c r="F48" s="4" t="n"/>
      <c r="G48" s="6" t="n"/>
      <c r="H48" s="4" t="n"/>
      <c r="I48" s="4" t="n"/>
      <c r="J48" s="4" t="n"/>
      <c r="K48" s="7" t="n"/>
      <c r="L48" s="7" t="n"/>
      <c r="M48" s="7" t="n"/>
      <c r="N48" s="13">
        <f>IF(A48="","",SUM(K48:M48))</f>
        <v/>
      </c>
      <c r="O48" s="9" t="n"/>
      <c r="P48" s="13">
        <f>IF(A48="","",IF(OR(O48="",O48="Exonérée"),0,N48*O48))</f>
        <v/>
      </c>
      <c r="Q48" s="13">
        <f>IF(A48="","",SUM(N48:P48))</f>
        <v/>
      </c>
      <c r="R48" s="5" t="n"/>
      <c r="S48" s="14">
        <f>IF(A48="","",IF(R48&lt;&gt;"","Réglée",IF(E48="","À régler",IF(TODAY()&gt;E48,"Impayée","À régler"))))</f>
        <v/>
      </c>
      <c r="T48" s="11" t="n"/>
      <c r="U48" s="12" t="n"/>
      <c r="V48" s="13">
        <f>IF(A48="","",IFERROR(Q48-N48-P48,0))</f>
        <v/>
      </c>
    </row>
    <row r="49">
      <c r="A49" s="4" t="n"/>
      <c r="B49" s="5" t="n"/>
      <c r="C49" s="5" t="n"/>
      <c r="D49" s="5" t="n"/>
      <c r="E49" s="5" t="n"/>
      <c r="F49" s="4" t="n"/>
      <c r="G49" s="6" t="n"/>
      <c r="H49" s="4" t="n"/>
      <c r="I49" s="4" t="n"/>
      <c r="J49" s="4" t="n"/>
      <c r="K49" s="7" t="n"/>
      <c r="L49" s="7" t="n"/>
      <c r="M49" s="7" t="n"/>
      <c r="N49" s="8">
        <f>IF(A49="","",SUM(K49:M49))</f>
        <v/>
      </c>
      <c r="O49" s="9" t="n"/>
      <c r="P49" s="8">
        <f>IF(A49="","",IF(OR(O49="",O49="Exonérée"),0,N49*O49))</f>
        <v/>
      </c>
      <c r="Q49" s="8">
        <f>IF(A49="","",SUM(N49:P49))</f>
        <v/>
      </c>
      <c r="R49" s="5" t="n"/>
      <c r="S49" s="10">
        <f>IF(A49="","",IF(R49&lt;&gt;"","Réglée",IF(E49="","À régler",IF(TODAY()&gt;E49,"Impayée","À régler"))))</f>
        <v/>
      </c>
      <c r="T49" s="11" t="n"/>
      <c r="U49" s="12" t="n"/>
      <c r="V49" s="8">
        <f>IF(A49="","",IFERROR(Q49-N49-P49,0))</f>
        <v/>
      </c>
    </row>
    <row r="50">
      <c r="A50" s="4" t="n"/>
      <c r="B50" s="5" t="n"/>
      <c r="C50" s="5" t="n"/>
      <c r="D50" s="5" t="n"/>
      <c r="E50" s="5" t="n"/>
      <c r="F50" s="4" t="n"/>
      <c r="G50" s="6" t="n"/>
      <c r="H50" s="4" t="n"/>
      <c r="I50" s="4" t="n"/>
      <c r="J50" s="4" t="n"/>
      <c r="K50" s="7" t="n"/>
      <c r="L50" s="7" t="n"/>
      <c r="M50" s="7" t="n"/>
      <c r="N50" s="13">
        <f>IF(A50="","",SUM(K50:M50))</f>
        <v/>
      </c>
      <c r="O50" s="9" t="n"/>
      <c r="P50" s="13">
        <f>IF(A50="","",IF(OR(O50="",O50="Exonérée"),0,N50*O50))</f>
        <v/>
      </c>
      <c r="Q50" s="13">
        <f>IF(A50="","",SUM(N50:P50))</f>
        <v/>
      </c>
      <c r="R50" s="5" t="n"/>
      <c r="S50" s="14">
        <f>IF(A50="","",IF(R50&lt;&gt;"","Réglée",IF(E50="","À régler",IF(TODAY()&gt;E50,"Impayée","À régler"))))</f>
        <v/>
      </c>
      <c r="T50" s="11" t="n"/>
      <c r="U50" s="12" t="n"/>
      <c r="V50" s="13">
        <f>IF(A50="","",IFERROR(Q50-N50-P50,0))</f>
        <v/>
      </c>
    </row>
    <row r="51">
      <c r="A51" s="4" t="n"/>
      <c r="B51" s="5" t="n"/>
      <c r="C51" s="5" t="n"/>
      <c r="D51" s="5" t="n"/>
      <c r="E51" s="5" t="n"/>
      <c r="F51" s="4" t="n"/>
      <c r="G51" s="6" t="n"/>
      <c r="H51" s="4" t="n"/>
      <c r="I51" s="4" t="n"/>
      <c r="J51" s="4" t="n"/>
      <c r="K51" s="7" t="n"/>
      <c r="L51" s="7" t="n"/>
      <c r="M51" s="7" t="n"/>
      <c r="N51" s="8">
        <f>IF(A51="","",SUM(K51:M51))</f>
        <v/>
      </c>
      <c r="O51" s="9" t="n"/>
      <c r="P51" s="8">
        <f>IF(A51="","",IF(OR(O51="",O51="Exonérée"),0,N51*O51))</f>
        <v/>
      </c>
      <c r="Q51" s="8">
        <f>IF(A51="","",SUM(N51:P51))</f>
        <v/>
      </c>
      <c r="R51" s="5" t="n"/>
      <c r="S51" s="10">
        <f>IF(A51="","",IF(R51&lt;&gt;"","Réglée",IF(E51="","À régler",IF(TODAY()&gt;E51,"Impayée","À régler"))))</f>
        <v/>
      </c>
      <c r="T51" s="11" t="n"/>
      <c r="U51" s="12" t="n"/>
      <c r="V51" s="8">
        <f>IF(A51="","",IFERROR(Q51-N51-P51,0))</f>
        <v/>
      </c>
    </row>
    <row r="52">
      <c r="A52" s="4" t="n"/>
      <c r="B52" s="5" t="n"/>
      <c r="C52" s="5" t="n"/>
      <c r="D52" s="5" t="n"/>
      <c r="E52" s="5" t="n"/>
      <c r="F52" s="4" t="n"/>
      <c r="G52" s="6" t="n"/>
      <c r="H52" s="4" t="n"/>
      <c r="I52" s="4" t="n"/>
      <c r="J52" s="4" t="n"/>
      <c r="K52" s="7" t="n"/>
      <c r="L52" s="7" t="n"/>
      <c r="M52" s="7" t="n"/>
      <c r="N52" s="13">
        <f>IF(A52="","",SUM(K52:M52))</f>
        <v/>
      </c>
      <c r="O52" s="9" t="n"/>
      <c r="P52" s="13">
        <f>IF(A52="","",IF(OR(O52="",O52="Exonérée"),0,N52*O52))</f>
        <v/>
      </c>
      <c r="Q52" s="13">
        <f>IF(A52="","",SUM(N52:P52))</f>
        <v/>
      </c>
      <c r="R52" s="5" t="n"/>
      <c r="S52" s="14">
        <f>IF(A52="","",IF(R52&lt;&gt;"","Réglée",IF(E52="","À régler",IF(TODAY()&gt;E52,"Impayée","À régler"))))</f>
        <v/>
      </c>
      <c r="T52" s="11" t="n"/>
      <c r="U52" s="12" t="n"/>
      <c r="V52" s="13">
        <f>IF(A52="","",IFERROR(Q52-N52-P52,0))</f>
        <v/>
      </c>
    </row>
    <row r="53">
      <c r="A53" s="4" t="n"/>
      <c r="B53" s="5" t="n"/>
      <c r="C53" s="5" t="n"/>
      <c r="D53" s="5" t="n"/>
      <c r="E53" s="5" t="n"/>
      <c r="F53" s="4" t="n"/>
      <c r="G53" s="6" t="n"/>
      <c r="H53" s="4" t="n"/>
      <c r="I53" s="4" t="n"/>
      <c r="J53" s="4" t="n"/>
      <c r="K53" s="7" t="n"/>
      <c r="L53" s="7" t="n"/>
      <c r="M53" s="7" t="n"/>
      <c r="N53" s="8">
        <f>IF(A53="","",SUM(K53:M53))</f>
        <v/>
      </c>
      <c r="O53" s="9" t="n"/>
      <c r="P53" s="8">
        <f>IF(A53="","",IF(OR(O53="",O53="Exonérée"),0,N53*O53))</f>
        <v/>
      </c>
      <c r="Q53" s="8">
        <f>IF(A53="","",SUM(N53:P53))</f>
        <v/>
      </c>
      <c r="R53" s="5" t="n"/>
      <c r="S53" s="10">
        <f>IF(A53="","",IF(R53&lt;&gt;"","Réglée",IF(E53="","À régler",IF(TODAY()&gt;E53,"Impayée","À régler"))))</f>
        <v/>
      </c>
      <c r="T53" s="11" t="n"/>
      <c r="U53" s="12" t="n"/>
      <c r="V53" s="8">
        <f>IF(A53="","",IFERROR(Q53-N53-P53,0))</f>
        <v/>
      </c>
    </row>
    <row r="54">
      <c r="A54" s="4" t="n"/>
      <c r="B54" s="5" t="n"/>
      <c r="C54" s="5" t="n"/>
      <c r="D54" s="5" t="n"/>
      <c r="E54" s="5" t="n"/>
      <c r="F54" s="4" t="n"/>
      <c r="G54" s="6" t="n"/>
      <c r="H54" s="4" t="n"/>
      <c r="I54" s="4" t="n"/>
      <c r="J54" s="4" t="n"/>
      <c r="K54" s="7" t="n"/>
      <c r="L54" s="7" t="n"/>
      <c r="M54" s="7" t="n"/>
      <c r="N54" s="13">
        <f>IF(A54="","",SUM(K54:M54))</f>
        <v/>
      </c>
      <c r="O54" s="9" t="n"/>
      <c r="P54" s="13">
        <f>IF(A54="","",IF(OR(O54="",O54="Exonérée"),0,N54*O54))</f>
        <v/>
      </c>
      <c r="Q54" s="13">
        <f>IF(A54="","",SUM(N54:P54))</f>
        <v/>
      </c>
      <c r="R54" s="5" t="n"/>
      <c r="S54" s="14">
        <f>IF(A54="","",IF(R54&lt;&gt;"","Réglée",IF(E54="","À régler",IF(TODAY()&gt;E54,"Impayée","À régler"))))</f>
        <v/>
      </c>
      <c r="T54" s="11" t="n"/>
      <c r="U54" s="12" t="n"/>
      <c r="V54" s="13">
        <f>IF(A54="","",IFERROR(Q54-N54-P54,0))</f>
        <v/>
      </c>
    </row>
    <row r="55">
      <c r="A55" s="4" t="n"/>
      <c r="B55" s="5" t="n"/>
      <c r="C55" s="5" t="n"/>
      <c r="D55" s="5" t="n"/>
      <c r="E55" s="5" t="n"/>
      <c r="F55" s="4" t="n"/>
      <c r="G55" s="6" t="n"/>
      <c r="H55" s="4" t="n"/>
      <c r="I55" s="4" t="n"/>
      <c r="J55" s="4" t="n"/>
      <c r="K55" s="7" t="n"/>
      <c r="L55" s="7" t="n"/>
      <c r="M55" s="7" t="n"/>
      <c r="N55" s="8">
        <f>IF(A55="","",SUM(K55:M55))</f>
        <v/>
      </c>
      <c r="O55" s="9" t="n"/>
      <c r="P55" s="8">
        <f>IF(A55="","",IF(OR(O55="",O55="Exonérée"),0,N55*O55))</f>
        <v/>
      </c>
      <c r="Q55" s="8">
        <f>IF(A55="","",SUM(N55:P55))</f>
        <v/>
      </c>
      <c r="R55" s="5" t="n"/>
      <c r="S55" s="10">
        <f>IF(A55="","",IF(R55&lt;&gt;"","Réglée",IF(E55="","À régler",IF(TODAY()&gt;E55,"Impayée","À régler"))))</f>
        <v/>
      </c>
      <c r="T55" s="11" t="n"/>
      <c r="U55" s="12" t="n"/>
      <c r="V55" s="8">
        <f>IF(A55="","",IFERROR(Q55-N55-P55,0))</f>
        <v/>
      </c>
    </row>
    <row r="56">
      <c r="A56" s="4" t="n"/>
      <c r="B56" s="5" t="n"/>
      <c r="C56" s="5" t="n"/>
      <c r="D56" s="5" t="n"/>
      <c r="E56" s="5" t="n"/>
      <c r="F56" s="4" t="n"/>
      <c r="G56" s="6" t="n"/>
      <c r="H56" s="4" t="n"/>
      <c r="I56" s="4" t="n"/>
      <c r="J56" s="4" t="n"/>
      <c r="K56" s="7" t="n"/>
      <c r="L56" s="7" t="n"/>
      <c r="M56" s="7" t="n"/>
      <c r="N56" s="13">
        <f>IF(A56="","",SUM(K56:M56))</f>
        <v/>
      </c>
      <c r="O56" s="9" t="n"/>
      <c r="P56" s="13">
        <f>IF(A56="","",IF(OR(O56="",O56="Exonérée"),0,N56*O56))</f>
        <v/>
      </c>
      <c r="Q56" s="13">
        <f>IF(A56="","",SUM(N56:P56))</f>
        <v/>
      </c>
      <c r="R56" s="5" t="n"/>
      <c r="S56" s="14">
        <f>IF(A56="","",IF(R56&lt;&gt;"","Réglée",IF(E56="","À régler",IF(TODAY()&gt;E56,"Impayée","À régler"))))</f>
        <v/>
      </c>
      <c r="T56" s="11" t="n"/>
      <c r="U56" s="12" t="n"/>
      <c r="V56" s="13">
        <f>IF(A56="","",IFERROR(Q56-N56-P56,0))</f>
        <v/>
      </c>
    </row>
    <row r="57">
      <c r="A57" s="4" t="n"/>
      <c r="B57" s="5" t="n"/>
      <c r="C57" s="5" t="n"/>
      <c r="D57" s="5" t="n"/>
      <c r="E57" s="5" t="n"/>
      <c r="F57" s="4" t="n"/>
      <c r="G57" s="6" t="n"/>
      <c r="H57" s="4" t="n"/>
      <c r="I57" s="4" t="n"/>
      <c r="J57" s="4" t="n"/>
      <c r="K57" s="7" t="n"/>
      <c r="L57" s="7" t="n"/>
      <c r="M57" s="7" t="n"/>
      <c r="N57" s="8">
        <f>IF(A57="","",SUM(K57:M57))</f>
        <v/>
      </c>
      <c r="O57" s="9" t="n"/>
      <c r="P57" s="8">
        <f>IF(A57="","",IF(OR(O57="",O57="Exonérée"),0,N57*O57))</f>
        <v/>
      </c>
      <c r="Q57" s="8">
        <f>IF(A57="","",SUM(N57:P57))</f>
        <v/>
      </c>
      <c r="R57" s="5" t="n"/>
      <c r="S57" s="10">
        <f>IF(A57="","",IF(R57&lt;&gt;"","Réglée",IF(E57="","À régler",IF(TODAY()&gt;E57,"Impayée","À régler"))))</f>
        <v/>
      </c>
      <c r="T57" s="11" t="n"/>
      <c r="U57" s="12" t="n"/>
      <c r="V57" s="8">
        <f>IF(A57="","",IFERROR(Q57-N57-P57,0))</f>
        <v/>
      </c>
    </row>
    <row r="58">
      <c r="A58" s="4" t="n"/>
      <c r="B58" s="5" t="n"/>
      <c r="C58" s="5" t="n"/>
      <c r="D58" s="5" t="n"/>
      <c r="E58" s="5" t="n"/>
      <c r="F58" s="4" t="n"/>
      <c r="G58" s="6" t="n"/>
      <c r="H58" s="4" t="n"/>
      <c r="I58" s="4" t="n"/>
      <c r="J58" s="4" t="n"/>
      <c r="K58" s="7" t="n"/>
      <c r="L58" s="7" t="n"/>
      <c r="M58" s="7" t="n"/>
      <c r="N58" s="13">
        <f>IF(A58="","",SUM(K58:M58))</f>
        <v/>
      </c>
      <c r="O58" s="9" t="n"/>
      <c r="P58" s="13">
        <f>IF(A58="","",IF(OR(O58="",O58="Exonérée"),0,N58*O58))</f>
        <v/>
      </c>
      <c r="Q58" s="13">
        <f>IF(A58="","",SUM(N58:P58))</f>
        <v/>
      </c>
      <c r="R58" s="5" t="n"/>
      <c r="S58" s="14">
        <f>IF(A58="","",IF(R58&lt;&gt;"","Réglée",IF(E58="","À régler",IF(TODAY()&gt;E58,"Impayée","À régler"))))</f>
        <v/>
      </c>
      <c r="T58" s="11" t="n"/>
      <c r="U58" s="12" t="n"/>
      <c r="V58" s="13">
        <f>IF(A58="","",IFERROR(Q58-N58-P58,0))</f>
        <v/>
      </c>
    </row>
    <row r="59">
      <c r="A59" s="4" t="n"/>
      <c r="B59" s="5" t="n"/>
      <c r="C59" s="5" t="n"/>
      <c r="D59" s="5" t="n"/>
      <c r="E59" s="5" t="n"/>
      <c r="F59" s="4" t="n"/>
      <c r="G59" s="6" t="n"/>
      <c r="H59" s="4" t="n"/>
      <c r="I59" s="4" t="n"/>
      <c r="J59" s="4" t="n"/>
      <c r="K59" s="7" t="n"/>
      <c r="L59" s="7" t="n"/>
      <c r="M59" s="7" t="n"/>
      <c r="N59" s="8">
        <f>IF(A59="","",SUM(K59:M59))</f>
        <v/>
      </c>
      <c r="O59" s="9" t="n"/>
      <c r="P59" s="8">
        <f>IF(A59="","",IF(OR(O59="",O59="Exonérée"),0,N59*O59))</f>
        <v/>
      </c>
      <c r="Q59" s="8">
        <f>IF(A59="","",SUM(N59:P59))</f>
        <v/>
      </c>
      <c r="R59" s="5" t="n"/>
      <c r="S59" s="10">
        <f>IF(A59="","",IF(R59&lt;&gt;"","Réglée",IF(E59="","À régler",IF(TODAY()&gt;E59,"Impayée","À régler"))))</f>
        <v/>
      </c>
      <c r="T59" s="11" t="n"/>
      <c r="U59" s="12" t="n"/>
      <c r="V59" s="8">
        <f>IF(A59="","",IFERROR(Q59-N59-P59,0))</f>
        <v/>
      </c>
    </row>
    <row r="60">
      <c r="A60" s="4" t="n"/>
      <c r="B60" s="5" t="n"/>
      <c r="C60" s="5" t="n"/>
      <c r="D60" s="5" t="n"/>
      <c r="E60" s="5" t="n"/>
      <c r="F60" s="4" t="n"/>
      <c r="G60" s="6" t="n"/>
      <c r="H60" s="4" t="n"/>
      <c r="I60" s="4" t="n"/>
      <c r="J60" s="4" t="n"/>
      <c r="K60" s="7" t="n"/>
      <c r="L60" s="7" t="n"/>
      <c r="M60" s="7" t="n"/>
      <c r="N60" s="13">
        <f>IF(A60="","",SUM(K60:M60))</f>
        <v/>
      </c>
      <c r="O60" s="9" t="n"/>
      <c r="P60" s="13">
        <f>IF(A60="","",IF(OR(O60="",O60="Exonérée"),0,N60*O60))</f>
        <v/>
      </c>
      <c r="Q60" s="13">
        <f>IF(A60="","",SUM(N60:P60))</f>
        <v/>
      </c>
      <c r="R60" s="5" t="n"/>
      <c r="S60" s="14">
        <f>IF(A60="","",IF(R60&lt;&gt;"","Réglée",IF(E60="","À régler",IF(TODAY()&gt;E60,"Impayée","À régler"))))</f>
        <v/>
      </c>
      <c r="T60" s="11" t="n"/>
      <c r="U60" s="12" t="n"/>
      <c r="V60" s="13">
        <f>IF(A60="","",IFERROR(Q60-N60-P60,0))</f>
        <v/>
      </c>
    </row>
    <row r="61">
      <c r="A61" s="4" t="n"/>
      <c r="B61" s="5" t="n"/>
      <c r="C61" s="5" t="n"/>
      <c r="D61" s="5" t="n"/>
      <c r="E61" s="5" t="n"/>
      <c r="F61" s="4" t="n"/>
      <c r="G61" s="6" t="n"/>
      <c r="H61" s="4" t="n"/>
      <c r="I61" s="4" t="n"/>
      <c r="J61" s="4" t="n"/>
      <c r="K61" s="7" t="n"/>
      <c r="L61" s="7" t="n"/>
      <c r="M61" s="7" t="n"/>
      <c r="N61" s="8">
        <f>IF(A61="","",SUM(K61:M61))</f>
        <v/>
      </c>
      <c r="O61" s="9" t="n"/>
      <c r="P61" s="8">
        <f>IF(A61="","",IF(OR(O61="",O61="Exonérée"),0,N61*O61))</f>
        <v/>
      </c>
      <c r="Q61" s="8">
        <f>IF(A61="","",SUM(N61:P61))</f>
        <v/>
      </c>
      <c r="R61" s="5" t="n"/>
      <c r="S61" s="10">
        <f>IF(A61="","",IF(R61&lt;&gt;"","Réglée",IF(E61="","À régler",IF(TODAY()&gt;E61,"Impayée","À régler"))))</f>
        <v/>
      </c>
      <c r="T61" s="11" t="n"/>
      <c r="U61" s="12" t="n"/>
      <c r="V61" s="8">
        <f>IF(A61="","",IFERROR(Q61-N61-P61,0))</f>
        <v/>
      </c>
    </row>
    <row r="62">
      <c r="A62" s="4" t="n"/>
      <c r="B62" s="5" t="n"/>
      <c r="C62" s="5" t="n"/>
      <c r="D62" s="5" t="n"/>
      <c r="E62" s="5" t="n"/>
      <c r="F62" s="4" t="n"/>
      <c r="G62" s="6" t="n"/>
      <c r="H62" s="4" t="n"/>
      <c r="I62" s="4" t="n"/>
      <c r="J62" s="4" t="n"/>
      <c r="K62" s="7" t="n"/>
      <c r="L62" s="7" t="n"/>
      <c r="M62" s="7" t="n"/>
      <c r="N62" s="13">
        <f>IF(A62="","",SUM(K62:M62))</f>
        <v/>
      </c>
      <c r="O62" s="9" t="n"/>
      <c r="P62" s="13">
        <f>IF(A62="","",IF(OR(O62="",O62="Exonérée"),0,N62*O62))</f>
        <v/>
      </c>
      <c r="Q62" s="13">
        <f>IF(A62="","",SUM(N62:P62))</f>
        <v/>
      </c>
      <c r="R62" s="5" t="n"/>
      <c r="S62" s="14">
        <f>IF(A62="","",IF(R62&lt;&gt;"","Réglée",IF(E62="","À régler",IF(TODAY()&gt;E62,"Impayée","À régler"))))</f>
        <v/>
      </c>
      <c r="T62" s="11" t="n"/>
      <c r="U62" s="12" t="n"/>
      <c r="V62" s="13">
        <f>IF(A62="","",IFERROR(Q62-N62-P62,0))</f>
        <v/>
      </c>
    </row>
    <row r="63">
      <c r="A63" s="4" t="n"/>
      <c r="B63" s="5" t="n"/>
      <c r="C63" s="5" t="n"/>
      <c r="D63" s="5" t="n"/>
      <c r="E63" s="5" t="n"/>
      <c r="F63" s="4" t="n"/>
      <c r="G63" s="6" t="n"/>
      <c r="H63" s="4" t="n"/>
      <c r="I63" s="4" t="n"/>
      <c r="J63" s="4" t="n"/>
      <c r="K63" s="7" t="n"/>
      <c r="L63" s="7" t="n"/>
      <c r="M63" s="7" t="n"/>
      <c r="N63" s="8">
        <f>IF(A63="","",SUM(K63:M63))</f>
        <v/>
      </c>
      <c r="O63" s="9" t="n"/>
      <c r="P63" s="8">
        <f>IF(A63="","",IF(OR(O63="",O63="Exonérée"),0,N63*O63))</f>
        <v/>
      </c>
      <c r="Q63" s="8">
        <f>IF(A63="","",SUM(N63:P63))</f>
        <v/>
      </c>
      <c r="R63" s="5" t="n"/>
      <c r="S63" s="10">
        <f>IF(A63="","",IF(R63&lt;&gt;"","Réglée",IF(E63="","À régler",IF(TODAY()&gt;E63,"Impayée","À régler"))))</f>
        <v/>
      </c>
      <c r="T63" s="11" t="n"/>
      <c r="U63" s="12" t="n"/>
      <c r="V63" s="8">
        <f>IF(A63="","",IFERROR(Q63-N63-P63,0))</f>
        <v/>
      </c>
    </row>
    <row r="64">
      <c r="A64" s="4" t="n"/>
      <c r="B64" s="5" t="n"/>
      <c r="C64" s="5" t="n"/>
      <c r="D64" s="5" t="n"/>
      <c r="E64" s="5" t="n"/>
      <c r="F64" s="4" t="n"/>
      <c r="G64" s="6" t="n"/>
      <c r="H64" s="4" t="n"/>
      <c r="I64" s="4" t="n"/>
      <c r="J64" s="4" t="n"/>
      <c r="K64" s="7" t="n"/>
      <c r="L64" s="7" t="n"/>
      <c r="M64" s="7" t="n"/>
      <c r="N64" s="13">
        <f>IF(A64="","",SUM(K64:M64))</f>
        <v/>
      </c>
      <c r="O64" s="9" t="n"/>
      <c r="P64" s="13">
        <f>IF(A64="","",IF(OR(O64="",O64="Exonérée"),0,N64*O64))</f>
        <v/>
      </c>
      <c r="Q64" s="13">
        <f>IF(A64="","",SUM(N64:P64))</f>
        <v/>
      </c>
      <c r="R64" s="5" t="n"/>
      <c r="S64" s="14">
        <f>IF(A64="","",IF(R64&lt;&gt;"","Réglée",IF(E64="","À régler",IF(TODAY()&gt;E64,"Impayée","À régler"))))</f>
        <v/>
      </c>
      <c r="T64" s="11" t="n"/>
      <c r="U64" s="12" t="n"/>
      <c r="V64" s="13">
        <f>IF(A64="","",IFERROR(Q64-N64-P64,0))</f>
        <v/>
      </c>
    </row>
    <row r="65">
      <c r="A65" s="4" t="n"/>
      <c r="B65" s="5" t="n"/>
      <c r="C65" s="5" t="n"/>
      <c r="D65" s="5" t="n"/>
      <c r="E65" s="5" t="n"/>
      <c r="F65" s="4" t="n"/>
      <c r="G65" s="6" t="n"/>
      <c r="H65" s="4" t="n"/>
      <c r="I65" s="4" t="n"/>
      <c r="J65" s="4" t="n"/>
      <c r="K65" s="7" t="n"/>
      <c r="L65" s="7" t="n"/>
      <c r="M65" s="7" t="n"/>
      <c r="N65" s="8">
        <f>IF(A65="","",SUM(K65:M65))</f>
        <v/>
      </c>
      <c r="O65" s="9" t="n"/>
      <c r="P65" s="8">
        <f>IF(A65="","",IF(OR(O65="",O65="Exonérée"),0,N65*O65))</f>
        <v/>
      </c>
      <c r="Q65" s="8">
        <f>IF(A65="","",SUM(N65:P65))</f>
        <v/>
      </c>
      <c r="R65" s="5" t="n"/>
      <c r="S65" s="10">
        <f>IF(A65="","",IF(R65&lt;&gt;"","Réglée",IF(E65="","À régler",IF(TODAY()&gt;E65,"Impayée","À régler"))))</f>
        <v/>
      </c>
      <c r="T65" s="11" t="n"/>
      <c r="U65" s="12" t="n"/>
      <c r="V65" s="8">
        <f>IF(A65="","",IFERROR(Q65-N65-P65,0))</f>
        <v/>
      </c>
    </row>
    <row r="66">
      <c r="A66" s="4" t="n"/>
      <c r="B66" s="5" t="n"/>
      <c r="C66" s="5" t="n"/>
      <c r="D66" s="5" t="n"/>
      <c r="E66" s="5" t="n"/>
      <c r="F66" s="4" t="n"/>
      <c r="G66" s="6" t="n"/>
      <c r="H66" s="4" t="n"/>
      <c r="I66" s="4" t="n"/>
      <c r="J66" s="4" t="n"/>
      <c r="K66" s="7" t="n"/>
      <c r="L66" s="7" t="n"/>
      <c r="M66" s="7" t="n"/>
      <c r="N66" s="13">
        <f>IF(A66="","",SUM(K66:M66))</f>
        <v/>
      </c>
      <c r="O66" s="9" t="n"/>
      <c r="P66" s="13">
        <f>IF(A66="","",IF(OR(O66="",O66="Exonérée"),0,N66*O66))</f>
        <v/>
      </c>
      <c r="Q66" s="13">
        <f>IF(A66="","",SUM(N66:P66))</f>
        <v/>
      </c>
      <c r="R66" s="5" t="n"/>
      <c r="S66" s="14">
        <f>IF(A66="","",IF(R66&lt;&gt;"","Réglée",IF(E66="","À régler",IF(TODAY()&gt;E66,"Impayée","À régler"))))</f>
        <v/>
      </c>
      <c r="T66" s="11" t="n"/>
      <c r="U66" s="12" t="n"/>
      <c r="V66" s="13">
        <f>IF(A66="","",IFERROR(Q66-N66-P66,0))</f>
        <v/>
      </c>
    </row>
    <row r="67">
      <c r="A67" s="4" t="n"/>
      <c r="B67" s="5" t="n"/>
      <c r="C67" s="5" t="n"/>
      <c r="D67" s="5" t="n"/>
      <c r="E67" s="5" t="n"/>
      <c r="F67" s="4" t="n"/>
      <c r="G67" s="6" t="n"/>
      <c r="H67" s="4" t="n"/>
      <c r="I67" s="4" t="n"/>
      <c r="J67" s="4" t="n"/>
      <c r="K67" s="7" t="n"/>
      <c r="L67" s="7" t="n"/>
      <c r="M67" s="7" t="n"/>
      <c r="N67" s="8">
        <f>IF(A67="","",SUM(K67:M67))</f>
        <v/>
      </c>
      <c r="O67" s="9" t="n"/>
      <c r="P67" s="8">
        <f>IF(A67="","",IF(OR(O67="",O67="Exonérée"),0,N67*O67))</f>
        <v/>
      </c>
      <c r="Q67" s="8">
        <f>IF(A67="","",SUM(N67:P67))</f>
        <v/>
      </c>
      <c r="R67" s="5" t="n"/>
      <c r="S67" s="10">
        <f>IF(A67="","",IF(R67&lt;&gt;"","Réglée",IF(E67="","À régler",IF(TODAY()&gt;E67,"Impayée","À régler"))))</f>
        <v/>
      </c>
      <c r="T67" s="11" t="n"/>
      <c r="U67" s="12" t="n"/>
      <c r="V67" s="8">
        <f>IF(A67="","",IFERROR(Q67-N67-P67,0))</f>
        <v/>
      </c>
    </row>
    <row r="68">
      <c r="A68" s="4" t="n"/>
      <c r="B68" s="5" t="n"/>
      <c r="C68" s="5" t="n"/>
      <c r="D68" s="5" t="n"/>
      <c r="E68" s="5" t="n"/>
      <c r="F68" s="4" t="n"/>
      <c r="G68" s="6" t="n"/>
      <c r="H68" s="4" t="n"/>
      <c r="I68" s="4" t="n"/>
      <c r="J68" s="4" t="n"/>
      <c r="K68" s="7" t="n"/>
      <c r="L68" s="7" t="n"/>
      <c r="M68" s="7" t="n"/>
      <c r="N68" s="13">
        <f>IF(A68="","",SUM(K68:M68))</f>
        <v/>
      </c>
      <c r="O68" s="9" t="n"/>
      <c r="P68" s="13">
        <f>IF(A68="","",IF(OR(O68="",O68="Exonérée"),0,N68*O68))</f>
        <v/>
      </c>
      <c r="Q68" s="13">
        <f>IF(A68="","",SUM(N68:P68))</f>
        <v/>
      </c>
      <c r="R68" s="5" t="n"/>
      <c r="S68" s="14">
        <f>IF(A68="","",IF(R68&lt;&gt;"","Réglée",IF(E68="","À régler",IF(TODAY()&gt;E68,"Impayée","À régler"))))</f>
        <v/>
      </c>
      <c r="T68" s="11" t="n"/>
      <c r="U68" s="12" t="n"/>
      <c r="V68" s="13">
        <f>IF(A68="","",IFERROR(Q68-N68-P68,0))</f>
        <v/>
      </c>
    </row>
    <row r="69">
      <c r="A69" s="4" t="n"/>
      <c r="B69" s="5" t="n"/>
      <c r="C69" s="5" t="n"/>
      <c r="D69" s="5" t="n"/>
      <c r="E69" s="5" t="n"/>
      <c r="F69" s="4" t="n"/>
      <c r="G69" s="6" t="n"/>
      <c r="H69" s="4" t="n"/>
      <c r="I69" s="4" t="n"/>
      <c r="J69" s="4" t="n"/>
      <c r="K69" s="7" t="n"/>
      <c r="L69" s="7" t="n"/>
      <c r="M69" s="7" t="n"/>
      <c r="N69" s="8">
        <f>IF(A69="","",SUM(K69:M69))</f>
        <v/>
      </c>
      <c r="O69" s="9" t="n"/>
      <c r="P69" s="8">
        <f>IF(A69="","",IF(OR(O69="",O69="Exonérée"),0,N69*O69))</f>
        <v/>
      </c>
      <c r="Q69" s="8">
        <f>IF(A69="","",SUM(N69:P69))</f>
        <v/>
      </c>
      <c r="R69" s="5" t="n"/>
      <c r="S69" s="10">
        <f>IF(A69="","",IF(R69&lt;&gt;"","Réglée",IF(E69="","À régler",IF(TODAY()&gt;E69,"Impayée","À régler"))))</f>
        <v/>
      </c>
      <c r="T69" s="11" t="n"/>
      <c r="U69" s="12" t="n"/>
      <c r="V69" s="8">
        <f>IF(A69="","",IFERROR(Q69-N69-P69,0))</f>
        <v/>
      </c>
    </row>
    <row r="70">
      <c r="A70" s="4" t="n"/>
      <c r="B70" s="5" t="n"/>
      <c r="C70" s="5" t="n"/>
      <c r="D70" s="5" t="n"/>
      <c r="E70" s="5" t="n"/>
      <c r="F70" s="4" t="n"/>
      <c r="G70" s="6" t="n"/>
      <c r="H70" s="4" t="n"/>
      <c r="I70" s="4" t="n"/>
      <c r="J70" s="4" t="n"/>
      <c r="K70" s="7" t="n"/>
      <c r="L70" s="7" t="n"/>
      <c r="M70" s="7" t="n"/>
      <c r="N70" s="13">
        <f>IF(A70="","",SUM(K70:M70))</f>
        <v/>
      </c>
      <c r="O70" s="9" t="n"/>
      <c r="P70" s="13">
        <f>IF(A70="","",IF(OR(O70="",O70="Exonérée"),0,N70*O70))</f>
        <v/>
      </c>
      <c r="Q70" s="13">
        <f>IF(A70="","",SUM(N70:P70))</f>
        <v/>
      </c>
      <c r="R70" s="5" t="n"/>
      <c r="S70" s="14">
        <f>IF(A70="","",IF(R70&lt;&gt;"","Réglée",IF(E70="","À régler",IF(TODAY()&gt;E70,"Impayée","À régler"))))</f>
        <v/>
      </c>
      <c r="T70" s="11" t="n"/>
      <c r="U70" s="12" t="n"/>
      <c r="V70" s="13">
        <f>IF(A70="","",IFERROR(Q70-N70-P70,0))</f>
        <v/>
      </c>
    </row>
    <row r="71">
      <c r="A71" s="4" t="n"/>
      <c r="B71" s="5" t="n"/>
      <c r="C71" s="5" t="n"/>
      <c r="D71" s="5" t="n"/>
      <c r="E71" s="5" t="n"/>
      <c r="F71" s="4" t="n"/>
      <c r="G71" s="6" t="n"/>
      <c r="H71" s="4" t="n"/>
      <c r="I71" s="4" t="n"/>
      <c r="J71" s="4" t="n"/>
      <c r="K71" s="7" t="n"/>
      <c r="L71" s="7" t="n"/>
      <c r="M71" s="7" t="n"/>
      <c r="N71" s="8">
        <f>IF(A71="","",SUM(K71:M71))</f>
        <v/>
      </c>
      <c r="O71" s="9" t="n"/>
      <c r="P71" s="8">
        <f>IF(A71="","",IF(OR(O71="",O71="Exonérée"),0,N71*O71))</f>
        <v/>
      </c>
      <c r="Q71" s="8">
        <f>IF(A71="","",SUM(N71:P71))</f>
        <v/>
      </c>
      <c r="R71" s="5" t="n"/>
      <c r="S71" s="10">
        <f>IF(A71="","",IF(R71&lt;&gt;"","Réglée",IF(E71="","À régler",IF(TODAY()&gt;E71,"Impayée","À régler"))))</f>
        <v/>
      </c>
      <c r="T71" s="11" t="n"/>
      <c r="U71" s="12" t="n"/>
      <c r="V71" s="8">
        <f>IF(A71="","",IFERROR(Q71-N71-P71,0))</f>
        <v/>
      </c>
    </row>
    <row r="72">
      <c r="A72" s="4" t="n"/>
      <c r="B72" s="5" t="n"/>
      <c r="C72" s="5" t="n"/>
      <c r="D72" s="5" t="n"/>
      <c r="E72" s="5" t="n"/>
      <c r="F72" s="4" t="n"/>
      <c r="G72" s="6" t="n"/>
      <c r="H72" s="4" t="n"/>
      <c r="I72" s="4" t="n"/>
      <c r="J72" s="4" t="n"/>
      <c r="K72" s="7" t="n"/>
      <c r="L72" s="7" t="n"/>
      <c r="M72" s="7" t="n"/>
      <c r="N72" s="13">
        <f>IF(A72="","",SUM(K72:M72))</f>
        <v/>
      </c>
      <c r="O72" s="9" t="n"/>
      <c r="P72" s="13">
        <f>IF(A72="","",IF(OR(O72="",O72="Exonérée"),0,N72*O72))</f>
        <v/>
      </c>
      <c r="Q72" s="13">
        <f>IF(A72="","",SUM(N72:P72))</f>
        <v/>
      </c>
      <c r="R72" s="5" t="n"/>
      <c r="S72" s="14">
        <f>IF(A72="","",IF(R72&lt;&gt;"","Réglée",IF(E72="","À régler",IF(TODAY()&gt;E72,"Impayée","À régler"))))</f>
        <v/>
      </c>
      <c r="T72" s="11" t="n"/>
      <c r="U72" s="12" t="n"/>
      <c r="V72" s="13">
        <f>IF(A72="","",IFERROR(Q72-N72-P72,0))</f>
        <v/>
      </c>
    </row>
    <row r="73">
      <c r="A73" s="4" t="n"/>
      <c r="B73" s="5" t="n"/>
      <c r="C73" s="5" t="n"/>
      <c r="D73" s="5" t="n"/>
      <c r="E73" s="5" t="n"/>
      <c r="F73" s="4" t="n"/>
      <c r="G73" s="6" t="n"/>
      <c r="H73" s="4" t="n"/>
      <c r="I73" s="4" t="n"/>
      <c r="J73" s="4" t="n"/>
      <c r="K73" s="7" t="n"/>
      <c r="L73" s="7" t="n"/>
      <c r="M73" s="7" t="n"/>
      <c r="N73" s="8">
        <f>IF(A73="","",SUM(K73:M73))</f>
        <v/>
      </c>
      <c r="O73" s="9" t="n"/>
      <c r="P73" s="8">
        <f>IF(A73="","",IF(OR(O73="",O73="Exonérée"),0,N73*O73))</f>
        <v/>
      </c>
      <c r="Q73" s="8">
        <f>IF(A73="","",SUM(N73:P73))</f>
        <v/>
      </c>
      <c r="R73" s="5" t="n"/>
      <c r="S73" s="10">
        <f>IF(A73="","",IF(R73&lt;&gt;"","Réglée",IF(E73="","À régler",IF(TODAY()&gt;E73,"Impayée","À régler"))))</f>
        <v/>
      </c>
      <c r="T73" s="11" t="n"/>
      <c r="U73" s="12" t="n"/>
      <c r="V73" s="8">
        <f>IF(A73="","",IFERROR(Q73-N73-P73,0))</f>
        <v/>
      </c>
    </row>
    <row r="74">
      <c r="A74" s="4" t="n"/>
      <c r="B74" s="5" t="n"/>
      <c r="C74" s="5" t="n"/>
      <c r="D74" s="5" t="n"/>
      <c r="E74" s="5" t="n"/>
      <c r="F74" s="4" t="n"/>
      <c r="G74" s="6" t="n"/>
      <c r="H74" s="4" t="n"/>
      <c r="I74" s="4" t="n"/>
      <c r="J74" s="4" t="n"/>
      <c r="K74" s="7" t="n"/>
      <c r="L74" s="7" t="n"/>
      <c r="M74" s="7" t="n"/>
      <c r="N74" s="13">
        <f>IF(A74="","",SUM(K74:M74))</f>
        <v/>
      </c>
      <c r="O74" s="9" t="n"/>
      <c r="P74" s="13">
        <f>IF(A74="","",IF(OR(O74="",O74="Exonérée"),0,N74*O74))</f>
        <v/>
      </c>
      <c r="Q74" s="13">
        <f>IF(A74="","",SUM(N74:P74))</f>
        <v/>
      </c>
      <c r="R74" s="5" t="n"/>
      <c r="S74" s="14">
        <f>IF(A74="","",IF(R74&lt;&gt;"","Réglée",IF(E74="","À régler",IF(TODAY()&gt;E74,"Impayée","À régler"))))</f>
        <v/>
      </c>
      <c r="T74" s="11" t="n"/>
      <c r="U74" s="12" t="n"/>
      <c r="V74" s="13">
        <f>IF(A74="","",IFERROR(Q74-N74-P74,0))</f>
        <v/>
      </c>
    </row>
    <row r="75">
      <c r="A75" s="4" t="n"/>
      <c r="B75" s="5" t="n"/>
      <c r="C75" s="5" t="n"/>
      <c r="D75" s="5" t="n"/>
      <c r="E75" s="5" t="n"/>
      <c r="F75" s="4" t="n"/>
      <c r="G75" s="6" t="n"/>
      <c r="H75" s="4" t="n"/>
      <c r="I75" s="4" t="n"/>
      <c r="J75" s="4" t="n"/>
      <c r="K75" s="7" t="n"/>
      <c r="L75" s="7" t="n"/>
      <c r="M75" s="7" t="n"/>
      <c r="N75" s="8">
        <f>IF(A75="","",SUM(K75:M75))</f>
        <v/>
      </c>
      <c r="O75" s="9" t="n"/>
      <c r="P75" s="8">
        <f>IF(A75="","",IF(OR(O75="",O75="Exonérée"),0,N75*O75))</f>
        <v/>
      </c>
      <c r="Q75" s="8">
        <f>IF(A75="","",SUM(N75:P75))</f>
        <v/>
      </c>
      <c r="R75" s="5" t="n"/>
      <c r="S75" s="10">
        <f>IF(A75="","",IF(R75&lt;&gt;"","Réglée",IF(E75="","À régler",IF(TODAY()&gt;E75,"Impayée","À régler"))))</f>
        <v/>
      </c>
      <c r="T75" s="11" t="n"/>
      <c r="U75" s="12" t="n"/>
      <c r="V75" s="8">
        <f>IF(A75="","",IFERROR(Q75-N75-P75,0))</f>
        <v/>
      </c>
    </row>
    <row r="76">
      <c r="A76" s="4" t="n"/>
      <c r="B76" s="5" t="n"/>
      <c r="C76" s="5" t="n"/>
      <c r="D76" s="5" t="n"/>
      <c r="E76" s="5" t="n"/>
      <c r="F76" s="4" t="n"/>
      <c r="G76" s="6" t="n"/>
      <c r="H76" s="4" t="n"/>
      <c r="I76" s="4" t="n"/>
      <c r="J76" s="4" t="n"/>
      <c r="K76" s="7" t="n"/>
      <c r="L76" s="7" t="n"/>
      <c r="M76" s="7" t="n"/>
      <c r="N76" s="13">
        <f>IF(A76="","",SUM(K76:M76))</f>
        <v/>
      </c>
      <c r="O76" s="9" t="n"/>
      <c r="P76" s="13">
        <f>IF(A76="","",IF(OR(O76="",O76="Exonérée"),0,N76*O76))</f>
        <v/>
      </c>
      <c r="Q76" s="13">
        <f>IF(A76="","",SUM(N76:P76))</f>
        <v/>
      </c>
      <c r="R76" s="5" t="n"/>
      <c r="S76" s="14">
        <f>IF(A76="","",IF(R76&lt;&gt;"","Réglée",IF(E76="","À régler",IF(TODAY()&gt;E76,"Impayée","À régler"))))</f>
        <v/>
      </c>
      <c r="T76" s="11" t="n"/>
      <c r="U76" s="12" t="n"/>
      <c r="V76" s="13">
        <f>IF(A76="","",IFERROR(Q76-N76-P76,0))</f>
        <v/>
      </c>
    </row>
    <row r="77">
      <c r="A77" s="4" t="n"/>
      <c r="B77" s="5" t="n"/>
      <c r="C77" s="5" t="n"/>
      <c r="D77" s="5" t="n"/>
      <c r="E77" s="5" t="n"/>
      <c r="F77" s="4" t="n"/>
      <c r="G77" s="6" t="n"/>
      <c r="H77" s="4" t="n"/>
      <c r="I77" s="4" t="n"/>
      <c r="J77" s="4" t="n"/>
      <c r="K77" s="7" t="n"/>
      <c r="L77" s="7" t="n"/>
      <c r="M77" s="7" t="n"/>
      <c r="N77" s="8">
        <f>IF(A77="","",SUM(K77:M77))</f>
        <v/>
      </c>
      <c r="O77" s="9" t="n"/>
      <c r="P77" s="8">
        <f>IF(A77="","",IF(OR(O77="",O77="Exonérée"),0,N77*O77))</f>
        <v/>
      </c>
      <c r="Q77" s="8">
        <f>IF(A77="","",SUM(N77:P77))</f>
        <v/>
      </c>
      <c r="R77" s="5" t="n"/>
      <c r="S77" s="10">
        <f>IF(A77="","",IF(R77&lt;&gt;"","Réglée",IF(E77="","À régler",IF(TODAY()&gt;E77,"Impayée","À régler"))))</f>
        <v/>
      </c>
      <c r="T77" s="11" t="n"/>
      <c r="U77" s="12" t="n"/>
      <c r="V77" s="8">
        <f>IF(A77="","",IFERROR(Q77-N77-P77,0))</f>
        <v/>
      </c>
    </row>
    <row r="78">
      <c r="A78" s="4" t="n"/>
      <c r="B78" s="5" t="n"/>
      <c r="C78" s="5" t="n"/>
      <c r="D78" s="5" t="n"/>
      <c r="E78" s="5" t="n"/>
      <c r="F78" s="4" t="n"/>
      <c r="G78" s="6" t="n"/>
      <c r="H78" s="4" t="n"/>
      <c r="I78" s="4" t="n"/>
      <c r="J78" s="4" t="n"/>
      <c r="K78" s="7" t="n"/>
      <c r="L78" s="7" t="n"/>
      <c r="M78" s="7" t="n"/>
      <c r="N78" s="13">
        <f>IF(A78="","",SUM(K78:M78))</f>
        <v/>
      </c>
      <c r="O78" s="9" t="n"/>
      <c r="P78" s="13">
        <f>IF(A78="","",IF(OR(O78="",O78="Exonérée"),0,N78*O78))</f>
        <v/>
      </c>
      <c r="Q78" s="13">
        <f>IF(A78="","",SUM(N78:P78))</f>
        <v/>
      </c>
      <c r="R78" s="5" t="n"/>
      <c r="S78" s="14">
        <f>IF(A78="","",IF(R78&lt;&gt;"","Réglée",IF(E78="","À régler",IF(TODAY()&gt;E78,"Impayée","À régler"))))</f>
        <v/>
      </c>
      <c r="T78" s="11" t="n"/>
      <c r="U78" s="12" t="n"/>
      <c r="V78" s="13">
        <f>IF(A78="","",IFERROR(Q78-N78-P78,0))</f>
        <v/>
      </c>
    </row>
    <row r="79">
      <c r="A79" s="4" t="n"/>
      <c r="B79" s="5" t="n"/>
      <c r="C79" s="5" t="n"/>
      <c r="D79" s="5" t="n"/>
      <c r="E79" s="5" t="n"/>
      <c r="F79" s="4" t="n"/>
      <c r="G79" s="6" t="n"/>
      <c r="H79" s="4" t="n"/>
      <c r="I79" s="4" t="n"/>
      <c r="J79" s="4" t="n"/>
      <c r="K79" s="7" t="n"/>
      <c r="L79" s="7" t="n"/>
      <c r="M79" s="7" t="n"/>
      <c r="N79" s="8">
        <f>IF(A79="","",SUM(K79:M79))</f>
        <v/>
      </c>
      <c r="O79" s="9" t="n"/>
      <c r="P79" s="8">
        <f>IF(A79="","",IF(OR(O79="",O79="Exonérée"),0,N79*O79))</f>
        <v/>
      </c>
      <c r="Q79" s="8">
        <f>IF(A79="","",SUM(N79:P79))</f>
        <v/>
      </c>
      <c r="R79" s="5" t="n"/>
      <c r="S79" s="10">
        <f>IF(A79="","",IF(R79&lt;&gt;"","Réglée",IF(E79="","À régler",IF(TODAY()&gt;E79,"Impayée","À régler"))))</f>
        <v/>
      </c>
      <c r="T79" s="11" t="n"/>
      <c r="U79" s="12" t="n"/>
      <c r="V79" s="8">
        <f>IF(A79="","",IFERROR(Q79-N79-P79,0))</f>
        <v/>
      </c>
    </row>
    <row r="80">
      <c r="A80" s="4" t="n"/>
      <c r="B80" s="5" t="n"/>
      <c r="C80" s="5" t="n"/>
      <c r="D80" s="5" t="n"/>
      <c r="E80" s="5" t="n"/>
      <c r="F80" s="4" t="n"/>
      <c r="G80" s="6" t="n"/>
      <c r="H80" s="4" t="n"/>
      <c r="I80" s="4" t="n"/>
      <c r="J80" s="4" t="n"/>
      <c r="K80" s="7" t="n"/>
      <c r="L80" s="7" t="n"/>
      <c r="M80" s="7" t="n"/>
      <c r="N80" s="13">
        <f>IF(A80="","",SUM(K80:M80))</f>
        <v/>
      </c>
      <c r="O80" s="9" t="n"/>
      <c r="P80" s="13">
        <f>IF(A80="","",IF(OR(O80="",O80="Exonérée"),0,N80*O80))</f>
        <v/>
      </c>
      <c r="Q80" s="13">
        <f>IF(A80="","",SUM(N80:P80))</f>
        <v/>
      </c>
      <c r="R80" s="5" t="n"/>
      <c r="S80" s="14">
        <f>IF(A80="","",IF(R80&lt;&gt;"","Réglée",IF(E80="","À régler",IF(TODAY()&gt;E80,"Impayée","À régler"))))</f>
        <v/>
      </c>
      <c r="T80" s="11" t="n"/>
      <c r="U80" s="12" t="n"/>
      <c r="V80" s="13">
        <f>IF(A80="","",IFERROR(Q80-N80-P80,0))</f>
        <v/>
      </c>
    </row>
    <row r="81">
      <c r="A81" s="4" t="n"/>
      <c r="B81" s="5" t="n"/>
      <c r="C81" s="5" t="n"/>
      <c r="D81" s="5" t="n"/>
      <c r="E81" s="5" t="n"/>
      <c r="F81" s="4" t="n"/>
      <c r="G81" s="6" t="n"/>
      <c r="H81" s="4" t="n"/>
      <c r="I81" s="4" t="n"/>
      <c r="J81" s="4" t="n"/>
      <c r="K81" s="7" t="n"/>
      <c r="L81" s="7" t="n"/>
      <c r="M81" s="7" t="n"/>
      <c r="N81" s="8">
        <f>IF(A81="","",SUM(K81:M81))</f>
        <v/>
      </c>
      <c r="O81" s="9" t="n"/>
      <c r="P81" s="8">
        <f>IF(A81="","",IF(OR(O81="",O81="Exonérée"),0,N81*O81))</f>
        <v/>
      </c>
      <c r="Q81" s="8">
        <f>IF(A81="","",SUM(N81:P81))</f>
        <v/>
      </c>
      <c r="R81" s="5" t="n"/>
      <c r="S81" s="10">
        <f>IF(A81="","",IF(R81&lt;&gt;"","Réglée",IF(E81="","À régler",IF(TODAY()&gt;E81,"Impayée","À régler"))))</f>
        <v/>
      </c>
      <c r="T81" s="11" t="n"/>
      <c r="U81" s="12" t="n"/>
      <c r="V81" s="8">
        <f>IF(A81="","",IFERROR(Q81-N81-P81,0))</f>
        <v/>
      </c>
    </row>
    <row r="82">
      <c r="A82" s="4" t="n"/>
      <c r="B82" s="5" t="n"/>
      <c r="C82" s="5" t="n"/>
      <c r="D82" s="5" t="n"/>
      <c r="E82" s="5" t="n"/>
      <c r="F82" s="4" t="n"/>
      <c r="G82" s="6" t="n"/>
      <c r="H82" s="4" t="n"/>
      <c r="I82" s="4" t="n"/>
      <c r="J82" s="4" t="n"/>
      <c r="K82" s="7" t="n"/>
      <c r="L82" s="7" t="n"/>
      <c r="M82" s="7" t="n"/>
      <c r="N82" s="13">
        <f>IF(A82="","",SUM(K82:M82))</f>
        <v/>
      </c>
      <c r="O82" s="9" t="n"/>
      <c r="P82" s="13">
        <f>IF(A82="","",IF(OR(O82="",O82="Exonérée"),0,N82*O82))</f>
        <v/>
      </c>
      <c r="Q82" s="13">
        <f>IF(A82="","",SUM(N82:P82))</f>
        <v/>
      </c>
      <c r="R82" s="5" t="n"/>
      <c r="S82" s="14">
        <f>IF(A82="","",IF(R82&lt;&gt;"","Réglée",IF(E82="","À régler",IF(TODAY()&gt;E82,"Impayée","À régler"))))</f>
        <v/>
      </c>
      <c r="T82" s="11" t="n"/>
      <c r="U82" s="12" t="n"/>
      <c r="V82" s="13">
        <f>IF(A82="","",IFERROR(Q82-N82-P82,0))</f>
        <v/>
      </c>
    </row>
    <row r="83">
      <c r="A83" s="4" t="n"/>
      <c r="B83" s="5" t="n"/>
      <c r="C83" s="5" t="n"/>
      <c r="D83" s="5" t="n"/>
      <c r="E83" s="5" t="n"/>
      <c r="F83" s="4" t="n"/>
      <c r="G83" s="6" t="n"/>
      <c r="H83" s="4" t="n"/>
      <c r="I83" s="4" t="n"/>
      <c r="J83" s="4" t="n"/>
      <c r="K83" s="7" t="n"/>
      <c r="L83" s="7" t="n"/>
      <c r="M83" s="7" t="n"/>
      <c r="N83" s="8">
        <f>IF(A83="","",SUM(K83:M83))</f>
        <v/>
      </c>
      <c r="O83" s="9" t="n"/>
      <c r="P83" s="8">
        <f>IF(A83="","",IF(OR(O83="",O83="Exonérée"),0,N83*O83))</f>
        <v/>
      </c>
      <c r="Q83" s="8">
        <f>IF(A83="","",SUM(N83:P83))</f>
        <v/>
      </c>
      <c r="R83" s="5" t="n"/>
      <c r="S83" s="10">
        <f>IF(A83="","",IF(R83&lt;&gt;"","Réglée",IF(E83="","À régler",IF(TODAY()&gt;E83,"Impayée","À régler"))))</f>
        <v/>
      </c>
      <c r="T83" s="11" t="n"/>
      <c r="U83" s="12" t="n"/>
      <c r="V83" s="8">
        <f>IF(A83="","",IFERROR(Q83-N83-P83,0))</f>
        <v/>
      </c>
    </row>
    <row r="84">
      <c r="A84" s="4" t="n"/>
      <c r="B84" s="5" t="n"/>
      <c r="C84" s="5" t="n"/>
      <c r="D84" s="5" t="n"/>
      <c r="E84" s="5" t="n"/>
      <c r="F84" s="4" t="n"/>
      <c r="G84" s="6" t="n"/>
      <c r="H84" s="4" t="n"/>
      <c r="I84" s="4" t="n"/>
      <c r="J84" s="4" t="n"/>
      <c r="K84" s="7" t="n"/>
      <c r="L84" s="7" t="n"/>
      <c r="M84" s="7" t="n"/>
      <c r="N84" s="13">
        <f>IF(A84="","",SUM(K84:M84))</f>
        <v/>
      </c>
      <c r="O84" s="9" t="n"/>
      <c r="P84" s="13">
        <f>IF(A84="","",IF(OR(O84="",O84="Exonérée"),0,N84*O84))</f>
        <v/>
      </c>
      <c r="Q84" s="13">
        <f>IF(A84="","",SUM(N84:P84))</f>
        <v/>
      </c>
      <c r="R84" s="5" t="n"/>
      <c r="S84" s="14">
        <f>IF(A84="","",IF(R84&lt;&gt;"","Réglée",IF(E84="","À régler",IF(TODAY()&gt;E84,"Impayée","À régler"))))</f>
        <v/>
      </c>
      <c r="T84" s="11" t="n"/>
      <c r="U84" s="12" t="n"/>
      <c r="V84" s="13">
        <f>IF(A84="","",IFERROR(Q84-N84-P84,0))</f>
        <v/>
      </c>
    </row>
    <row r="85">
      <c r="A85" s="4" t="n"/>
      <c r="B85" s="5" t="n"/>
      <c r="C85" s="5" t="n"/>
      <c r="D85" s="5" t="n"/>
      <c r="E85" s="5" t="n"/>
      <c r="F85" s="4" t="n"/>
      <c r="G85" s="6" t="n"/>
      <c r="H85" s="4" t="n"/>
      <c r="I85" s="4" t="n"/>
      <c r="J85" s="4" t="n"/>
      <c r="K85" s="7" t="n"/>
      <c r="L85" s="7" t="n"/>
      <c r="M85" s="7" t="n"/>
      <c r="N85" s="8">
        <f>IF(A85="","",SUM(K85:M85))</f>
        <v/>
      </c>
      <c r="O85" s="9" t="n"/>
      <c r="P85" s="8">
        <f>IF(A85="","",IF(OR(O85="",O85="Exonérée"),0,N85*O85))</f>
        <v/>
      </c>
      <c r="Q85" s="8">
        <f>IF(A85="","",SUM(N85:P85))</f>
        <v/>
      </c>
      <c r="R85" s="5" t="n"/>
      <c r="S85" s="10">
        <f>IF(A85="","",IF(R85&lt;&gt;"","Réglée",IF(E85="","À régler",IF(TODAY()&gt;E85,"Impayée","À régler"))))</f>
        <v/>
      </c>
      <c r="T85" s="11" t="n"/>
      <c r="U85" s="12" t="n"/>
      <c r="V85" s="8">
        <f>IF(A85="","",IFERROR(Q85-N85-P85,0))</f>
        <v/>
      </c>
    </row>
    <row r="86">
      <c r="A86" s="4" t="n"/>
      <c r="B86" s="5" t="n"/>
      <c r="C86" s="5" t="n"/>
      <c r="D86" s="5" t="n"/>
      <c r="E86" s="5" t="n"/>
      <c r="F86" s="4" t="n"/>
      <c r="G86" s="6" t="n"/>
      <c r="H86" s="4" t="n"/>
      <c r="I86" s="4" t="n"/>
      <c r="J86" s="4" t="n"/>
      <c r="K86" s="7" t="n"/>
      <c r="L86" s="7" t="n"/>
      <c r="M86" s="7" t="n"/>
      <c r="N86" s="13">
        <f>IF(A86="","",SUM(K86:M86))</f>
        <v/>
      </c>
      <c r="O86" s="9" t="n"/>
      <c r="P86" s="13">
        <f>IF(A86="","",IF(OR(O86="",O86="Exonérée"),0,N86*O86))</f>
        <v/>
      </c>
      <c r="Q86" s="13">
        <f>IF(A86="","",SUM(N86:P86))</f>
        <v/>
      </c>
      <c r="R86" s="5" t="n"/>
      <c r="S86" s="14">
        <f>IF(A86="","",IF(R86&lt;&gt;"","Réglée",IF(E86="","À régler",IF(TODAY()&gt;E86,"Impayée","À régler"))))</f>
        <v/>
      </c>
      <c r="T86" s="11" t="n"/>
      <c r="U86" s="12" t="n"/>
      <c r="V86" s="13">
        <f>IF(A86="","",IFERROR(Q86-N86-P86,0))</f>
        <v/>
      </c>
    </row>
    <row r="87">
      <c r="A87" s="4" t="n"/>
      <c r="B87" s="5" t="n"/>
      <c r="C87" s="5" t="n"/>
      <c r="D87" s="5" t="n"/>
      <c r="E87" s="5" t="n"/>
      <c r="F87" s="4" t="n"/>
      <c r="G87" s="6" t="n"/>
      <c r="H87" s="4" t="n"/>
      <c r="I87" s="4" t="n"/>
      <c r="J87" s="4" t="n"/>
      <c r="K87" s="7" t="n"/>
      <c r="L87" s="7" t="n"/>
      <c r="M87" s="7" t="n"/>
      <c r="N87" s="8">
        <f>IF(A87="","",SUM(K87:M87))</f>
        <v/>
      </c>
      <c r="O87" s="9" t="n"/>
      <c r="P87" s="8">
        <f>IF(A87="","",IF(OR(O87="",O87="Exonérée"),0,N87*O87))</f>
        <v/>
      </c>
      <c r="Q87" s="8">
        <f>IF(A87="","",SUM(N87:P87))</f>
        <v/>
      </c>
      <c r="R87" s="5" t="n"/>
      <c r="S87" s="10">
        <f>IF(A87="","",IF(R87&lt;&gt;"","Réglée",IF(E87="","À régler",IF(TODAY()&gt;E87,"Impayée","À régler"))))</f>
        <v/>
      </c>
      <c r="T87" s="11" t="n"/>
      <c r="U87" s="12" t="n"/>
      <c r="V87" s="8">
        <f>IF(A87="","",IFERROR(Q87-N87-P87,0))</f>
        <v/>
      </c>
    </row>
    <row r="88">
      <c r="A88" s="4" t="n"/>
      <c r="B88" s="5" t="n"/>
      <c r="C88" s="5" t="n"/>
      <c r="D88" s="5" t="n"/>
      <c r="E88" s="5" t="n"/>
      <c r="F88" s="4" t="n"/>
      <c r="G88" s="6" t="n"/>
      <c r="H88" s="4" t="n"/>
      <c r="I88" s="4" t="n"/>
      <c r="J88" s="4" t="n"/>
      <c r="K88" s="7" t="n"/>
      <c r="L88" s="7" t="n"/>
      <c r="M88" s="7" t="n"/>
      <c r="N88" s="13">
        <f>IF(A88="","",SUM(K88:M88))</f>
        <v/>
      </c>
      <c r="O88" s="9" t="n"/>
      <c r="P88" s="13">
        <f>IF(A88="","",IF(OR(O88="",O88="Exonérée"),0,N88*O88))</f>
        <v/>
      </c>
      <c r="Q88" s="13">
        <f>IF(A88="","",SUM(N88:P88))</f>
        <v/>
      </c>
      <c r="R88" s="5" t="n"/>
      <c r="S88" s="14">
        <f>IF(A88="","",IF(R88&lt;&gt;"","Réglée",IF(E88="","À régler",IF(TODAY()&gt;E88,"Impayée","À régler"))))</f>
        <v/>
      </c>
      <c r="T88" s="11" t="n"/>
      <c r="U88" s="12" t="n"/>
      <c r="V88" s="13">
        <f>IF(A88="","",IFERROR(Q88-N88-P88,0))</f>
        <v/>
      </c>
    </row>
    <row r="89">
      <c r="A89" s="4" t="n"/>
      <c r="B89" s="5" t="n"/>
      <c r="C89" s="5" t="n"/>
      <c r="D89" s="5" t="n"/>
      <c r="E89" s="5" t="n"/>
      <c r="F89" s="4" t="n"/>
      <c r="G89" s="6" t="n"/>
      <c r="H89" s="4" t="n"/>
      <c r="I89" s="4" t="n"/>
      <c r="J89" s="4" t="n"/>
      <c r="K89" s="7" t="n"/>
      <c r="L89" s="7" t="n"/>
      <c r="M89" s="7" t="n"/>
      <c r="N89" s="8">
        <f>IF(A89="","",SUM(K89:M89))</f>
        <v/>
      </c>
      <c r="O89" s="9" t="n"/>
      <c r="P89" s="8">
        <f>IF(A89="","",IF(OR(O89="",O89="Exonérée"),0,N89*O89))</f>
        <v/>
      </c>
      <c r="Q89" s="8">
        <f>IF(A89="","",SUM(N89:P89))</f>
        <v/>
      </c>
      <c r="R89" s="5" t="n"/>
      <c r="S89" s="10">
        <f>IF(A89="","",IF(R89&lt;&gt;"","Réglée",IF(E89="","À régler",IF(TODAY()&gt;E89,"Impayée","À régler"))))</f>
        <v/>
      </c>
      <c r="T89" s="11" t="n"/>
      <c r="U89" s="12" t="n"/>
      <c r="V89" s="8">
        <f>IF(A89="","",IFERROR(Q89-N89-P89,0))</f>
        <v/>
      </c>
    </row>
    <row r="90">
      <c r="A90" s="4" t="n"/>
      <c r="B90" s="5" t="n"/>
      <c r="C90" s="5" t="n"/>
      <c r="D90" s="5" t="n"/>
      <c r="E90" s="5" t="n"/>
      <c r="F90" s="4" t="n"/>
      <c r="G90" s="6" t="n"/>
      <c r="H90" s="4" t="n"/>
      <c r="I90" s="4" t="n"/>
      <c r="J90" s="4" t="n"/>
      <c r="K90" s="7" t="n"/>
      <c r="L90" s="7" t="n"/>
      <c r="M90" s="7" t="n"/>
      <c r="N90" s="13">
        <f>IF(A90="","",SUM(K90:M90))</f>
        <v/>
      </c>
      <c r="O90" s="9" t="n"/>
      <c r="P90" s="13">
        <f>IF(A90="","",IF(OR(O90="",O90="Exonérée"),0,N90*O90))</f>
        <v/>
      </c>
      <c r="Q90" s="13">
        <f>IF(A90="","",SUM(N90:P90))</f>
        <v/>
      </c>
      <c r="R90" s="5" t="n"/>
      <c r="S90" s="14">
        <f>IF(A90="","",IF(R90&lt;&gt;"","Réglée",IF(E90="","À régler",IF(TODAY()&gt;E90,"Impayée","À régler"))))</f>
        <v/>
      </c>
      <c r="T90" s="11" t="n"/>
      <c r="U90" s="12" t="n"/>
      <c r="V90" s="13">
        <f>IF(A90="","",IFERROR(Q90-N90-P90,0))</f>
        <v/>
      </c>
    </row>
    <row r="91">
      <c r="A91" s="4" t="n"/>
      <c r="B91" s="5" t="n"/>
      <c r="C91" s="5" t="n"/>
      <c r="D91" s="5" t="n"/>
      <c r="E91" s="5" t="n"/>
      <c r="F91" s="4" t="n"/>
      <c r="G91" s="6" t="n"/>
      <c r="H91" s="4" t="n"/>
      <c r="I91" s="4" t="n"/>
      <c r="J91" s="4" t="n"/>
      <c r="K91" s="7" t="n"/>
      <c r="L91" s="7" t="n"/>
      <c r="M91" s="7" t="n"/>
      <c r="N91" s="8">
        <f>IF(A91="","",SUM(K91:M91))</f>
        <v/>
      </c>
      <c r="O91" s="9" t="n"/>
      <c r="P91" s="8">
        <f>IF(A91="","",IF(OR(O91="",O91="Exonérée"),0,N91*O91))</f>
        <v/>
      </c>
      <c r="Q91" s="8">
        <f>IF(A91="","",SUM(N91:P91))</f>
        <v/>
      </c>
      <c r="R91" s="5" t="n"/>
      <c r="S91" s="10">
        <f>IF(A91="","",IF(R91&lt;&gt;"","Réglée",IF(E91="","À régler",IF(TODAY()&gt;E91,"Impayée","À régler"))))</f>
        <v/>
      </c>
      <c r="T91" s="11" t="n"/>
      <c r="U91" s="12" t="n"/>
      <c r="V91" s="8">
        <f>IF(A91="","",IFERROR(Q91-N91-P91,0))</f>
        <v/>
      </c>
    </row>
    <row r="92">
      <c r="A92" s="4" t="n"/>
      <c r="B92" s="5" t="n"/>
      <c r="C92" s="5" t="n"/>
      <c r="D92" s="5" t="n"/>
      <c r="E92" s="5" t="n"/>
      <c r="F92" s="4" t="n"/>
      <c r="G92" s="6" t="n"/>
      <c r="H92" s="4" t="n"/>
      <c r="I92" s="4" t="n"/>
      <c r="J92" s="4" t="n"/>
      <c r="K92" s="7" t="n"/>
      <c r="L92" s="7" t="n"/>
      <c r="M92" s="7" t="n"/>
      <c r="N92" s="13">
        <f>IF(A92="","",SUM(K92:M92))</f>
        <v/>
      </c>
      <c r="O92" s="9" t="n"/>
      <c r="P92" s="13">
        <f>IF(A92="","",IF(OR(O92="",O92="Exonérée"),0,N92*O92))</f>
        <v/>
      </c>
      <c r="Q92" s="13">
        <f>IF(A92="","",SUM(N92:P92))</f>
        <v/>
      </c>
      <c r="R92" s="5" t="n"/>
      <c r="S92" s="14">
        <f>IF(A92="","",IF(R92&lt;&gt;"","Réglée",IF(E92="","À régler",IF(TODAY()&gt;E92,"Impayée","À régler"))))</f>
        <v/>
      </c>
      <c r="T92" s="11" t="n"/>
      <c r="U92" s="12" t="n"/>
      <c r="V92" s="13">
        <f>IF(A92="","",IFERROR(Q92-N92-P92,0))</f>
        <v/>
      </c>
    </row>
    <row r="93">
      <c r="A93" s="4" t="n"/>
      <c r="B93" s="5" t="n"/>
      <c r="C93" s="5" t="n"/>
      <c r="D93" s="5" t="n"/>
      <c r="E93" s="5" t="n"/>
      <c r="F93" s="4" t="n"/>
      <c r="G93" s="6" t="n"/>
      <c r="H93" s="4" t="n"/>
      <c r="I93" s="4" t="n"/>
      <c r="J93" s="4" t="n"/>
      <c r="K93" s="7" t="n"/>
      <c r="L93" s="7" t="n"/>
      <c r="M93" s="7" t="n"/>
      <c r="N93" s="8">
        <f>IF(A93="","",SUM(K93:M93))</f>
        <v/>
      </c>
      <c r="O93" s="9" t="n"/>
      <c r="P93" s="8">
        <f>IF(A93="","",IF(OR(O93="",O93="Exonérée"),0,N93*O93))</f>
        <v/>
      </c>
      <c r="Q93" s="8">
        <f>IF(A93="","",SUM(N93:P93))</f>
        <v/>
      </c>
      <c r="R93" s="5" t="n"/>
      <c r="S93" s="10">
        <f>IF(A93="","",IF(R93&lt;&gt;"","Réglée",IF(E93="","À régler",IF(TODAY()&gt;E93,"Impayée","À régler"))))</f>
        <v/>
      </c>
      <c r="T93" s="11" t="n"/>
      <c r="U93" s="12" t="n"/>
      <c r="V93" s="8">
        <f>IF(A93="","",IFERROR(Q93-N93-P93,0))</f>
        <v/>
      </c>
    </row>
    <row r="94">
      <c r="A94" s="4" t="n"/>
      <c r="B94" s="5" t="n"/>
      <c r="C94" s="5" t="n"/>
      <c r="D94" s="5" t="n"/>
      <c r="E94" s="5" t="n"/>
      <c r="F94" s="4" t="n"/>
      <c r="G94" s="6" t="n"/>
      <c r="H94" s="4" t="n"/>
      <c r="I94" s="4" t="n"/>
      <c r="J94" s="4" t="n"/>
      <c r="K94" s="7" t="n"/>
      <c r="L94" s="7" t="n"/>
      <c r="M94" s="7" t="n"/>
      <c r="N94" s="13">
        <f>IF(A94="","",SUM(K94:M94))</f>
        <v/>
      </c>
      <c r="O94" s="9" t="n"/>
      <c r="P94" s="13">
        <f>IF(A94="","",IF(OR(O94="",O94="Exonérée"),0,N94*O94))</f>
        <v/>
      </c>
      <c r="Q94" s="13">
        <f>IF(A94="","",SUM(N94:P94))</f>
        <v/>
      </c>
      <c r="R94" s="5" t="n"/>
      <c r="S94" s="14">
        <f>IF(A94="","",IF(R94&lt;&gt;"","Réglée",IF(E94="","À régler",IF(TODAY()&gt;E94,"Impayée","À régler"))))</f>
        <v/>
      </c>
      <c r="T94" s="11" t="n"/>
      <c r="U94" s="12" t="n"/>
      <c r="V94" s="13">
        <f>IF(A94="","",IFERROR(Q94-N94-P94,0))</f>
        <v/>
      </c>
    </row>
    <row r="95">
      <c r="A95" s="4" t="n"/>
      <c r="B95" s="5" t="n"/>
      <c r="C95" s="5" t="n"/>
      <c r="D95" s="5" t="n"/>
      <c r="E95" s="5" t="n"/>
      <c r="F95" s="4" t="n"/>
      <c r="G95" s="6" t="n"/>
      <c r="H95" s="4" t="n"/>
      <c r="I95" s="4" t="n"/>
      <c r="J95" s="4" t="n"/>
      <c r="K95" s="7" t="n"/>
      <c r="L95" s="7" t="n"/>
      <c r="M95" s="7" t="n"/>
      <c r="N95" s="8">
        <f>IF(A95="","",SUM(K95:M95))</f>
        <v/>
      </c>
      <c r="O95" s="9" t="n"/>
      <c r="P95" s="8">
        <f>IF(A95="","",IF(OR(O95="",O95="Exonérée"),0,N95*O95))</f>
        <v/>
      </c>
      <c r="Q95" s="8">
        <f>IF(A95="","",SUM(N95:P95))</f>
        <v/>
      </c>
      <c r="R95" s="5" t="n"/>
      <c r="S95" s="10">
        <f>IF(A95="","",IF(R95&lt;&gt;"","Réglée",IF(E95="","À régler",IF(TODAY()&gt;E95,"Impayée","À régler"))))</f>
        <v/>
      </c>
      <c r="T95" s="11" t="n"/>
      <c r="U95" s="12" t="n"/>
      <c r="V95" s="8">
        <f>IF(A95="","",IFERROR(Q95-N95-P95,0))</f>
        <v/>
      </c>
    </row>
    <row r="96">
      <c r="A96" s="4" t="n"/>
      <c r="B96" s="5" t="n"/>
      <c r="C96" s="5" t="n"/>
      <c r="D96" s="5" t="n"/>
      <c r="E96" s="5" t="n"/>
      <c r="F96" s="4" t="n"/>
      <c r="G96" s="6" t="n"/>
      <c r="H96" s="4" t="n"/>
      <c r="I96" s="4" t="n"/>
      <c r="J96" s="4" t="n"/>
      <c r="K96" s="7" t="n"/>
      <c r="L96" s="7" t="n"/>
      <c r="M96" s="7" t="n"/>
      <c r="N96" s="13">
        <f>IF(A96="","",SUM(K96:M96))</f>
        <v/>
      </c>
      <c r="O96" s="9" t="n"/>
      <c r="P96" s="13">
        <f>IF(A96="","",IF(OR(O96="",O96="Exonérée"),0,N96*O96))</f>
        <v/>
      </c>
      <c r="Q96" s="13">
        <f>IF(A96="","",SUM(N96:P96))</f>
        <v/>
      </c>
      <c r="R96" s="5" t="n"/>
      <c r="S96" s="14">
        <f>IF(A96="","",IF(R96&lt;&gt;"","Réglée",IF(E96="","À régler",IF(TODAY()&gt;E96,"Impayée","À régler"))))</f>
        <v/>
      </c>
      <c r="T96" s="11" t="n"/>
      <c r="U96" s="12" t="n"/>
      <c r="V96" s="13">
        <f>IF(A96="","",IFERROR(Q96-N96-P96,0))</f>
        <v/>
      </c>
    </row>
    <row r="97">
      <c r="A97" s="4" t="n"/>
      <c r="B97" s="5" t="n"/>
      <c r="C97" s="5" t="n"/>
      <c r="D97" s="5" t="n"/>
      <c r="E97" s="5" t="n"/>
      <c r="F97" s="4" t="n"/>
      <c r="G97" s="6" t="n"/>
      <c r="H97" s="4" t="n"/>
      <c r="I97" s="4" t="n"/>
      <c r="J97" s="4" t="n"/>
      <c r="K97" s="7" t="n"/>
      <c r="L97" s="7" t="n"/>
      <c r="M97" s="7" t="n"/>
      <c r="N97" s="8">
        <f>IF(A97="","",SUM(K97:M97))</f>
        <v/>
      </c>
      <c r="O97" s="9" t="n"/>
      <c r="P97" s="8">
        <f>IF(A97="","",IF(OR(O97="",O97="Exonérée"),0,N97*O97))</f>
        <v/>
      </c>
      <c r="Q97" s="8">
        <f>IF(A97="","",SUM(N97:P97))</f>
        <v/>
      </c>
      <c r="R97" s="5" t="n"/>
      <c r="S97" s="10">
        <f>IF(A97="","",IF(R97&lt;&gt;"","Réglée",IF(E97="","À régler",IF(TODAY()&gt;E97,"Impayée","À régler"))))</f>
        <v/>
      </c>
      <c r="T97" s="11" t="n"/>
      <c r="U97" s="12" t="n"/>
      <c r="V97" s="8">
        <f>IF(A97="","",IFERROR(Q97-N97-P97,0))</f>
        <v/>
      </c>
    </row>
    <row r="98">
      <c r="A98" s="4" t="n"/>
      <c r="B98" s="5" t="n"/>
      <c r="C98" s="5" t="n"/>
      <c r="D98" s="5" t="n"/>
      <c r="E98" s="5" t="n"/>
      <c r="F98" s="4" t="n"/>
      <c r="G98" s="6" t="n"/>
      <c r="H98" s="4" t="n"/>
      <c r="I98" s="4" t="n"/>
      <c r="J98" s="4" t="n"/>
      <c r="K98" s="7" t="n"/>
      <c r="L98" s="7" t="n"/>
      <c r="M98" s="7" t="n"/>
      <c r="N98" s="13">
        <f>IF(A98="","",SUM(K98:M98))</f>
        <v/>
      </c>
      <c r="O98" s="9" t="n"/>
      <c r="P98" s="13">
        <f>IF(A98="","",IF(OR(O98="",O98="Exonérée"),0,N98*O98))</f>
        <v/>
      </c>
      <c r="Q98" s="13">
        <f>IF(A98="","",SUM(N98:P98))</f>
        <v/>
      </c>
      <c r="R98" s="5" t="n"/>
      <c r="S98" s="14">
        <f>IF(A98="","",IF(R98&lt;&gt;"","Réglée",IF(E98="","À régler",IF(TODAY()&gt;E98,"Impayée","À régler"))))</f>
        <v/>
      </c>
      <c r="T98" s="11" t="n"/>
      <c r="U98" s="12" t="n"/>
      <c r="V98" s="13">
        <f>IF(A98="","",IFERROR(Q98-N98-P98,0))</f>
        <v/>
      </c>
    </row>
    <row r="99">
      <c r="A99" s="4" t="n"/>
      <c r="B99" s="5" t="n"/>
      <c r="C99" s="5" t="n"/>
      <c r="D99" s="5" t="n"/>
      <c r="E99" s="5" t="n"/>
      <c r="F99" s="4" t="n"/>
      <c r="G99" s="6" t="n"/>
      <c r="H99" s="4" t="n"/>
      <c r="I99" s="4" t="n"/>
      <c r="J99" s="4" t="n"/>
      <c r="K99" s="7" t="n"/>
      <c r="L99" s="7" t="n"/>
      <c r="M99" s="7" t="n"/>
      <c r="N99" s="8">
        <f>IF(A99="","",SUM(K99:M99))</f>
        <v/>
      </c>
      <c r="O99" s="9" t="n"/>
      <c r="P99" s="8">
        <f>IF(A99="","",IF(OR(O99="",O99="Exonérée"),0,N99*O99))</f>
        <v/>
      </c>
      <c r="Q99" s="8">
        <f>IF(A99="","",SUM(N99:P99))</f>
        <v/>
      </c>
      <c r="R99" s="5" t="n"/>
      <c r="S99" s="10">
        <f>IF(A99="","",IF(R99&lt;&gt;"","Réglée",IF(E99="","À régler",IF(TODAY()&gt;E99,"Impayée","À régler"))))</f>
        <v/>
      </c>
      <c r="T99" s="11" t="n"/>
      <c r="U99" s="12" t="n"/>
      <c r="V99" s="8">
        <f>IF(A99="","",IFERROR(Q99-N99-P99,0))</f>
        <v/>
      </c>
    </row>
    <row r="100">
      <c r="A100" s="4" t="n"/>
      <c r="B100" s="5" t="n"/>
      <c r="C100" s="5" t="n"/>
      <c r="D100" s="5" t="n"/>
      <c r="E100" s="5" t="n"/>
      <c r="F100" s="4" t="n"/>
      <c r="G100" s="6" t="n"/>
      <c r="H100" s="4" t="n"/>
      <c r="I100" s="4" t="n"/>
      <c r="J100" s="4" t="n"/>
      <c r="K100" s="7" t="n"/>
      <c r="L100" s="7" t="n"/>
      <c r="M100" s="7" t="n"/>
      <c r="N100" s="13">
        <f>IF(A100="","",SUM(K100:M100))</f>
        <v/>
      </c>
      <c r="O100" s="9" t="n"/>
      <c r="P100" s="13">
        <f>IF(A100="","",IF(OR(O100="",O100="Exonérée"),0,N100*O100))</f>
        <v/>
      </c>
      <c r="Q100" s="13">
        <f>IF(A100="","",SUM(N100:P100))</f>
        <v/>
      </c>
      <c r="R100" s="5" t="n"/>
      <c r="S100" s="14">
        <f>IF(A100="","",IF(R100&lt;&gt;"","Réglée",IF(E100="","À régler",IF(TODAY()&gt;E100,"Impayée","À régler"))))</f>
        <v/>
      </c>
      <c r="T100" s="11" t="n"/>
      <c r="U100" s="12" t="n"/>
      <c r="V100" s="13">
        <f>IF(A100="","",IFERROR(Q100-N100-P100,0))</f>
        <v/>
      </c>
    </row>
    <row r="101">
      <c r="A101" s="4" t="n"/>
      <c r="B101" s="5" t="n"/>
      <c r="C101" s="5" t="n"/>
      <c r="D101" s="5" t="n"/>
      <c r="E101" s="5" t="n"/>
      <c r="F101" s="4" t="n"/>
      <c r="G101" s="6" t="n"/>
      <c r="H101" s="4" t="n"/>
      <c r="I101" s="4" t="n"/>
      <c r="J101" s="4" t="n"/>
      <c r="K101" s="7" t="n"/>
      <c r="L101" s="7" t="n"/>
      <c r="M101" s="7" t="n"/>
      <c r="N101" s="8">
        <f>IF(A101="","",SUM(K101:M101))</f>
        <v/>
      </c>
      <c r="O101" s="9" t="n"/>
      <c r="P101" s="8">
        <f>IF(A101="","",IF(OR(O101="",O101="Exonérée"),0,N101*O101))</f>
        <v/>
      </c>
      <c r="Q101" s="8">
        <f>IF(A101="","",SUM(N101:P101))</f>
        <v/>
      </c>
      <c r="R101" s="5" t="n"/>
      <c r="S101" s="10">
        <f>IF(A101="","",IF(R101&lt;&gt;"","Réglée",IF(E101="","À régler",IF(TODAY()&gt;E101,"Impayée","À régler"))))</f>
        <v/>
      </c>
      <c r="T101" s="11" t="n"/>
      <c r="U101" s="12" t="n"/>
      <c r="V101" s="8">
        <f>IF(A101="","",IFERROR(Q101-N101-P101,0))</f>
        <v/>
      </c>
    </row>
    <row r="102">
      <c r="A102" s="4" t="n"/>
      <c r="B102" s="5" t="n"/>
      <c r="C102" s="5" t="n"/>
      <c r="D102" s="5" t="n"/>
      <c r="E102" s="5" t="n"/>
      <c r="F102" s="4" t="n"/>
      <c r="G102" s="6" t="n"/>
      <c r="H102" s="4" t="n"/>
      <c r="I102" s="4" t="n"/>
      <c r="J102" s="4" t="n"/>
      <c r="K102" s="7" t="n"/>
      <c r="L102" s="7" t="n"/>
      <c r="M102" s="7" t="n"/>
      <c r="N102" s="13">
        <f>IF(A102="","",SUM(K102:M102))</f>
        <v/>
      </c>
      <c r="O102" s="9" t="n"/>
      <c r="P102" s="13">
        <f>IF(A102="","",IF(OR(O102="",O102="Exonérée"),0,N102*O102))</f>
        <v/>
      </c>
      <c r="Q102" s="13">
        <f>IF(A102="","",SUM(N102:P102))</f>
        <v/>
      </c>
      <c r="R102" s="5" t="n"/>
      <c r="S102" s="14">
        <f>IF(A102="","",IF(R102&lt;&gt;"","Réglée",IF(E102="","À régler",IF(TODAY()&gt;E102,"Impayée","À régler"))))</f>
        <v/>
      </c>
      <c r="T102" s="11" t="n"/>
      <c r="U102" s="12" t="n"/>
      <c r="V102" s="13">
        <f>IF(A102="","",IFERROR(Q102-N102-P102,0))</f>
        <v/>
      </c>
    </row>
    <row r="103">
      <c r="A103" s="4" t="n"/>
      <c r="B103" s="5" t="n"/>
      <c r="C103" s="5" t="n"/>
      <c r="D103" s="5" t="n"/>
      <c r="E103" s="5" t="n"/>
      <c r="F103" s="4" t="n"/>
      <c r="G103" s="6" t="n"/>
      <c r="H103" s="4" t="n"/>
      <c r="I103" s="4" t="n"/>
      <c r="J103" s="4" t="n"/>
      <c r="K103" s="7" t="n"/>
      <c r="L103" s="7" t="n"/>
      <c r="M103" s="7" t="n"/>
      <c r="N103" s="8">
        <f>IF(A103="","",SUM(K103:M103))</f>
        <v/>
      </c>
      <c r="O103" s="9" t="n"/>
      <c r="P103" s="8">
        <f>IF(A103="","",IF(OR(O103="",O103="Exonérée"),0,N103*O103))</f>
        <v/>
      </c>
      <c r="Q103" s="8">
        <f>IF(A103="","",SUM(N103:P103))</f>
        <v/>
      </c>
      <c r="R103" s="5" t="n"/>
      <c r="S103" s="10">
        <f>IF(A103="","",IF(R103&lt;&gt;"","Réglée",IF(E103="","À régler",IF(TODAY()&gt;E103,"Impayée","À régler"))))</f>
        <v/>
      </c>
      <c r="T103" s="11" t="n"/>
      <c r="U103" s="12" t="n"/>
      <c r="V103" s="8">
        <f>IF(A103="","",IFERROR(Q103-N103-P103,0))</f>
        <v/>
      </c>
    </row>
    <row r="104">
      <c r="A104" s="4" t="n"/>
      <c r="B104" s="5" t="n"/>
      <c r="C104" s="5" t="n"/>
      <c r="D104" s="5" t="n"/>
      <c r="E104" s="5" t="n"/>
      <c r="F104" s="4" t="n"/>
      <c r="G104" s="6" t="n"/>
      <c r="H104" s="4" t="n"/>
      <c r="I104" s="4" t="n"/>
      <c r="J104" s="4" t="n"/>
      <c r="K104" s="7" t="n"/>
      <c r="L104" s="7" t="n"/>
      <c r="M104" s="7" t="n"/>
      <c r="N104" s="13">
        <f>IF(A104="","",SUM(K104:M104))</f>
        <v/>
      </c>
      <c r="O104" s="9" t="n"/>
      <c r="P104" s="13">
        <f>IF(A104="","",IF(OR(O104="",O104="Exonérée"),0,N104*O104))</f>
        <v/>
      </c>
      <c r="Q104" s="13">
        <f>IF(A104="","",SUM(N104:P104))</f>
        <v/>
      </c>
      <c r="R104" s="5" t="n"/>
      <c r="S104" s="14">
        <f>IF(A104="","",IF(R104&lt;&gt;"","Réglée",IF(E104="","À régler",IF(TODAY()&gt;E104,"Impayée","À régler"))))</f>
        <v/>
      </c>
      <c r="T104" s="11" t="n"/>
      <c r="U104" s="12" t="n"/>
      <c r="V104" s="13">
        <f>IF(A104="","",IFERROR(Q104-N104-P104,0))</f>
        <v/>
      </c>
    </row>
  </sheetData>
  <autoFilter ref="A4:V104"/>
  <mergeCells count="1">
    <mergeCell ref="A1:V1"/>
  </mergeCells>
  <conditionalFormatting sqref="S5:S104">
    <cfRule type="expression" priority="1" dxfId="0">
      <formula>$S5="Réglée"</formula>
    </cfRule>
    <cfRule type="expression" priority="2" dxfId="1">
      <formula>$S5="Impayée"</formula>
    </cfRule>
  </conditionalFormatting>
  <conditionalFormatting sqref="R5:R104">
    <cfRule type="expression" priority="3" dxfId="1">
      <formula>AND($R5&lt;&gt;"",$R5&gt;$E5)</formula>
    </cfRule>
  </conditionalFormatting>
  <conditionalFormatting sqref="V5:V104">
    <cfRule type="expression" priority="4" dxfId="1">
      <formula>ABS($V5)&gt;0.01</formula>
    </cfRule>
  </conditionalFormatting>
  <dataValidations count="2">
    <dataValidation sqref="O5:O104" showErrorMessage="1" showInputMessage="1" allowBlank="1" type="list">
      <formula1>"20%,10%,5.5%,2.1%,Exonérée"</formula1>
    </dataValidation>
    <dataValidation sqref="T5:T104" showErrorMessage="1" showInputMessage="1" allowBlank="1" type="list">
      <formula1>"Virement,Prélèvement,Chèque"</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21"/>
  <sheetViews>
    <sheetView showGridLines="0" workbookViewId="0">
      <pane ySplit="21" topLeftCell="A22" activePane="bottomLeft" state="frozen"/>
      <selection pane="bottomLeft" activeCell="A1" sqref="A1"/>
    </sheetView>
  </sheetViews>
  <sheetFormatPr baseColWidth="8" defaultRowHeight="15"/>
  <cols>
    <col width="30" customWidth="1" min="1" max="1"/>
    <col width="46" customWidth="1" min="2" max="2"/>
    <col width="18" customWidth="1" min="3" max="3"/>
    <col width="18" customWidth="1" min="4" max="4"/>
    <col width="18" customWidth="1" min="5" max="5"/>
    <col width="16" customWidth="1" min="6" max="6"/>
    <col width="28" customWidth="1" min="8" max="8"/>
    <col width="36" customWidth="1" min="9" max="9"/>
    <col width="4" customWidth="1" min="10" max="10"/>
    <col width="25" customWidth="1" min="11" max="11"/>
    <col width="23" customWidth="1" min="12" max="12"/>
  </cols>
  <sheetData>
    <row r="1" ht="26" customHeight="1">
      <c r="A1" s="1" t="inlineStr">
        <is>
          <t>Paramètres, locataires et sélection de quittance</t>
        </is>
      </c>
    </row>
    <row r="3">
      <c r="A3" s="15" t="inlineStr">
        <is>
          <t>Nom du bailleur ou de la société</t>
        </is>
      </c>
      <c r="B3" s="12" t="inlineStr">
        <is>
          <t>Immobilier Malin SAS</t>
        </is>
      </c>
      <c r="H3" s="15" t="inlineStr">
        <is>
          <t>Locataire sélectionné</t>
        </is>
      </c>
      <c r="I3" s="4" t="inlineStr">
        <is>
          <t>Camille Martin</t>
        </is>
      </c>
      <c r="K3" s="3" t="inlineStr">
        <is>
          <t>Détail de la quittance sélectionnée</t>
        </is>
      </c>
      <c r="L3" s="16" t="n"/>
    </row>
    <row r="4">
      <c r="A4" s="15" t="inlineStr">
        <is>
          <t>Adresse du bailleur</t>
        </is>
      </c>
      <c r="B4" s="12" t="inlineStr">
        <is>
          <t>24 rue du Commerce, 75015 Paris</t>
        </is>
      </c>
      <c r="H4" s="15" t="inlineStr">
        <is>
          <t>SIRET locataire</t>
        </is>
      </c>
      <c r="I4" s="17">
        <f>IFERROR(VLOOKUP($I$3,'Paramètres'!$A$22:$F$121,2,FALSE),"")</f>
        <v/>
      </c>
      <c r="K4" s="15" t="inlineStr">
        <is>
          <t>Date d’émission</t>
        </is>
      </c>
      <c r="L4" s="18">
        <f>IF($I$10="","",IFERROR(VLOOKUP($I$10,'Quittances'!$A$5:$U$104,2,FALSE),""))</f>
        <v/>
      </c>
    </row>
    <row r="5">
      <c r="A5" s="15" t="inlineStr">
        <is>
          <t>SIRET / SIREN</t>
        </is>
      </c>
      <c r="B5" s="12" t="inlineStr">
        <is>
          <t>81234567890123</t>
        </is>
      </c>
      <c r="H5" s="15" t="inlineStr">
        <is>
          <t>Adresse du local</t>
        </is>
      </c>
      <c r="I5" s="17">
        <f>IFERROR(VLOOKUP($I$3,'Paramètres'!$A$22:$F$121,3,FALSE),"")</f>
        <v/>
      </c>
      <c r="K5" s="15" t="inlineStr">
        <is>
          <t>Période début</t>
        </is>
      </c>
      <c r="L5" s="18">
        <f>IF($I$10="","",IFERROR(VLOOKUP($I$10,'Quittances'!$A$5:$U$104,3,FALSE),""))</f>
        <v/>
      </c>
    </row>
    <row r="6">
      <c r="A6" s="15" t="inlineStr">
        <is>
          <t>N° de TVA intracommunautaire</t>
        </is>
      </c>
      <c r="B6" s="12" t="inlineStr">
        <is>
          <t>FR45812345678</t>
        </is>
      </c>
      <c r="H6" s="15" t="inlineStr">
        <is>
          <t>Ville</t>
        </is>
      </c>
      <c r="I6" s="17">
        <f>IFERROR(VLOOKUP($I$3,'Paramètres'!$A$22:$F$121,4,FALSE),"")</f>
        <v/>
      </c>
      <c r="K6" s="15" t="inlineStr">
        <is>
          <t>Période fin</t>
        </is>
      </c>
      <c r="L6" s="18">
        <f>IF($I$10="","",IFERROR(VLOOKUP($I$10,'Quittances'!$A$5:$U$104,4,FALSE),""))</f>
        <v/>
      </c>
    </row>
    <row r="7">
      <c r="A7" s="15" t="inlineStr">
        <is>
          <t>IBAN</t>
        </is>
      </c>
      <c r="B7" s="12" t="inlineStr">
        <is>
          <t>FR76 3000 4000 5000 6000 7000 890</t>
        </is>
      </c>
      <c r="H7" s="15" t="inlineStr">
        <is>
          <t>Référence bail</t>
        </is>
      </c>
      <c r="I7" s="17">
        <f>IFERROR(VLOOKUP($I$3,'Paramètres'!$A$22:$F$121,5,FALSE),"")</f>
        <v/>
      </c>
      <c r="K7" s="15" t="inlineStr">
        <is>
          <t>Date limite de paiement</t>
        </is>
      </c>
      <c r="L7" s="18">
        <f>IF($I$10="","",IFERROR(VLOOKUP($I$10,'Quittances'!$A$5:$U$104,5,FALSE),""))</f>
        <v/>
      </c>
    </row>
    <row r="8">
      <c r="A8" s="15" t="inlineStr">
        <is>
          <t>BIC</t>
        </is>
      </c>
      <c r="B8" s="12" t="inlineStr">
        <is>
          <t>BNPAFRPPXXX</t>
        </is>
      </c>
      <c r="H8" s="15" t="inlineStr">
        <is>
          <t>Taux de TVA</t>
        </is>
      </c>
      <c r="I8" s="19">
        <f>IFERROR(VLOOKUP($I$3,'Paramètres'!$A$22:$F$121,6,FALSE),"")</f>
        <v/>
      </c>
      <c r="K8" s="15" t="inlineStr">
        <is>
          <t>Loyer HT</t>
        </is>
      </c>
      <c r="L8" s="8">
        <f>IF($I$10="","",IFERROR(VLOOKUP($I$10,'Quittances'!$A$5:$U$104,11,FALSE),""))</f>
        <v/>
      </c>
    </row>
    <row r="9">
      <c r="A9" s="15" t="inlineStr">
        <is>
          <t>Adresse du local par défaut</t>
        </is>
      </c>
      <c r="B9" s="12" t="inlineStr">
        <is>
          <t>12 rue de la Paix, 75002 Paris</t>
        </is>
      </c>
      <c r="H9" s="15" t="inlineStr">
        <is>
          <t>Montant TTC sélectionné</t>
        </is>
      </c>
      <c r="I9" s="8">
        <f>IF($I$10="","",IFERROR(VLOOKUP($I$10,'Quittances'!$A$5:$Q$104,17,FALSE),""))</f>
        <v/>
      </c>
      <c r="K9" s="15" t="inlineStr">
        <is>
          <t>Charges récupérables HT</t>
        </is>
      </c>
      <c r="L9" s="8">
        <f>IF($I$10="","",IFERROR(VLOOKUP($I$10,'Quittances'!$A$5:$U$104,12,FALSE),""))</f>
        <v/>
      </c>
    </row>
    <row r="10">
      <c r="A10" s="15" t="inlineStr">
        <is>
          <t>Taux de TVA par défaut</t>
        </is>
      </c>
      <c r="B10" s="20" t="n">
        <v>0.2</v>
      </c>
      <c r="H10" s="15" t="inlineStr">
        <is>
          <t>N° quittance sélectionné</t>
        </is>
      </c>
      <c r="I10" s="4" t="inlineStr">
        <is>
          <t>QTC-2026-001</t>
        </is>
      </c>
      <c r="K10" s="15" t="inlineStr">
        <is>
          <t>Autres prestations HT</t>
        </is>
      </c>
      <c r="L10" s="8">
        <f>IF($I$10="","",IFERROR(VLOOKUP($I$10,'Quittances'!$A$5:$U$104,13,FALSE),""))</f>
        <v/>
      </c>
    </row>
    <row r="11">
      <c r="A11" s="15" t="inlineStr">
        <is>
          <t>Délai de paiement (jours)</t>
        </is>
      </c>
      <c r="B11" s="21" t="n">
        <v>15</v>
      </c>
      <c r="K11" s="15" t="inlineStr">
        <is>
          <t>Total HT</t>
        </is>
      </c>
      <c r="L11" s="8">
        <f>IF($I$10="","",IFERROR(VLOOKUP($I$10,'Quittances'!$A$5:$U$104,14,FALSE),""))</f>
        <v/>
      </c>
    </row>
    <row r="12">
      <c r="K12" s="15" t="inlineStr">
        <is>
          <t>Montant TVA</t>
        </is>
      </c>
      <c r="L12" s="8">
        <f>IF($I$10="","",IFERROR(VLOOKUP($I$10,'Quittances'!$A$5:$U$104,16,FALSE),""))</f>
        <v/>
      </c>
    </row>
    <row r="13">
      <c r="H13" s="3" t="inlineStr">
        <is>
          <t>Mentions obligatoires</t>
        </is>
      </c>
      <c r="I13" s="3" t="inlineStr">
        <is>
          <t>À vérifier avant impression</t>
        </is>
      </c>
      <c r="K13" s="15" t="inlineStr">
        <is>
          <t>Total TTC</t>
        </is>
      </c>
      <c r="L13" s="8">
        <f>IF($I$10="","",IFERROR(VLOOKUP($I$10,'Quittances'!$A$5:$U$104,17,FALSE),""))</f>
        <v/>
      </c>
    </row>
    <row r="14" ht="31" customHeight="1">
      <c r="H14" s="15" t="inlineStr">
        <is>
          <t>Identité et adresse du bailleur</t>
        </is>
      </c>
      <c r="I14" s="17" t="inlineStr">
        <is>
          <t>Reprendre les informations de la zone de configuration.</t>
        </is>
      </c>
      <c r="K14" s="15" t="inlineStr">
        <is>
          <t>Date de règlement</t>
        </is>
      </c>
      <c r="L14" s="18">
        <f>IF($I$10="","",IFERROR(IF(VLOOKUP($I$10,'Quittances'!$A$5:$U$104,18,FALSE)=0,"",VLOOKUP($I$10,'Quittances'!$A$5:$U$104,18,FALSE)),""))</f>
        <v/>
      </c>
    </row>
    <row r="15" ht="31" customHeight="1">
      <c r="H15" s="15" t="inlineStr">
        <is>
          <t>Identité du locataire</t>
        </is>
      </c>
      <c r="I15" s="17" t="inlineStr">
        <is>
          <t>Vérifier le locataire sélectionné, son SIRET et son adresse.</t>
        </is>
      </c>
      <c r="K15" s="15" t="inlineStr">
        <is>
          <t>Statut</t>
        </is>
      </c>
      <c r="L15" s="22">
        <f>IF($I$10="","",IFERROR(VLOOKUP($I$10,'Quittances'!$A$5:$U$104,19,FALSE),""))</f>
        <v/>
      </c>
    </row>
    <row r="16" ht="31" customHeight="1">
      <c r="H16" s="15" t="inlineStr">
        <is>
          <t>Adresse du local</t>
        </is>
      </c>
      <c r="I16" s="17" t="inlineStr">
        <is>
          <t>Contrôler l’adresse du local loué et la référence du bail.</t>
        </is>
      </c>
      <c r="K16" s="15" t="inlineStr">
        <is>
          <t>Mode de règlement</t>
        </is>
      </c>
      <c r="L16" s="22">
        <f>IF($I$10="","",IFERROR(VLOOKUP($I$10,'Quittances'!$A$5:$U$104,20,FALSE),""))</f>
        <v/>
      </c>
    </row>
    <row r="17" ht="31" customHeight="1">
      <c r="H17" s="15" t="inlineStr">
        <is>
          <t>Période concernée</t>
        </is>
      </c>
      <c r="I17" s="17" t="inlineStr">
        <is>
          <t>Vérifier les dates de début, de fin et la date d’émission.</t>
        </is>
      </c>
    </row>
    <row r="18" ht="31" customHeight="1">
      <c r="H18" s="15" t="inlineStr">
        <is>
          <t>Détail HT, TVA et TTC</t>
        </is>
      </c>
      <c r="I18" s="17" t="inlineStr">
        <is>
          <t>Détailler le loyer, les charges, les prestations, la TVA et le TTC.</t>
        </is>
      </c>
    </row>
    <row r="19" ht="31" customHeight="1">
      <c r="H19" s="15" t="inlineStr">
        <is>
          <t>Conditions de règlement</t>
        </is>
      </c>
      <c r="I19" s="17" t="inlineStr">
        <is>
          <t>Préciser la date limite, le mode de règlement et les coordonnées bancaires.</t>
        </is>
      </c>
    </row>
    <row r="20" ht="31" customHeight="1">
      <c r="H20" s="15" t="inlineStr">
        <is>
          <t>Régime de TVA</t>
        </is>
      </c>
      <c r="I20" s="17" t="inlineStr">
        <is>
          <t>Contrôler le taux applicable selon le bail commercial et le régime retenu.</t>
        </is>
      </c>
    </row>
    <row r="21">
      <c r="A21" s="3" t="inlineStr">
        <is>
          <t>Nom du locataire</t>
        </is>
      </c>
      <c r="B21" s="3" t="inlineStr">
        <is>
          <t>SIRET</t>
        </is>
      </c>
      <c r="C21" s="3" t="inlineStr">
        <is>
          <t>Adresse du local</t>
        </is>
      </c>
      <c r="D21" s="3" t="inlineStr">
        <is>
          <t>Ville</t>
        </is>
      </c>
      <c r="E21" s="3" t="inlineStr">
        <is>
          <t>Référence bail</t>
        </is>
      </c>
      <c r="F21" s="3" t="inlineStr">
        <is>
          <t>Taux de TVA</t>
        </is>
      </c>
    </row>
    <row r="22">
      <c r="A22" s="12" t="inlineStr">
        <is>
          <t>Camille Martin</t>
        </is>
      </c>
      <c r="B22" s="23" t="inlineStr">
        <is>
          <t>52345678901234</t>
        </is>
      </c>
      <c r="C22" s="12" t="inlineStr">
        <is>
          <t>12 rue de la Paix</t>
        </is>
      </c>
      <c r="D22" s="12" t="inlineStr">
        <is>
          <t>Paris</t>
        </is>
      </c>
      <c r="E22" s="12" t="inlineStr">
        <is>
          <t>BC-2026-001</t>
        </is>
      </c>
      <c r="F22" s="20" t="n">
        <v>0.2</v>
      </c>
    </row>
    <row r="23">
      <c r="A23" s="12" t="inlineStr">
        <is>
          <t>Lucas Bernard</t>
        </is>
      </c>
      <c r="B23" s="23" t="inlineStr">
        <is>
          <t>53456789012345</t>
        </is>
      </c>
      <c r="C23" s="12" t="inlineStr">
        <is>
          <t>18 avenue des Lumières</t>
        </is>
      </c>
      <c r="D23" s="12" t="inlineStr">
        <is>
          <t>Lyon</t>
        </is>
      </c>
      <c r="E23" s="12" t="inlineStr">
        <is>
          <t>BC-2026-002</t>
        </is>
      </c>
      <c r="F23" s="20" t="n">
        <v>0.2</v>
      </c>
    </row>
    <row r="24">
      <c r="A24" s="12" t="inlineStr">
        <is>
          <t>Emma Dubois</t>
        </is>
      </c>
      <c r="B24" s="23" t="inlineStr">
        <is>
          <t>54567890123456</t>
        </is>
      </c>
      <c r="C24" s="12" t="inlineStr">
        <is>
          <t>6 boulevard du Port</t>
        </is>
      </c>
      <c r="D24" s="12" t="inlineStr">
        <is>
          <t>Marseille</t>
        </is>
      </c>
      <c r="E24" s="12" t="inlineStr">
        <is>
          <t>BC-2026-003</t>
        </is>
      </c>
      <c r="F24" s="20" t="n">
        <v>0.2</v>
      </c>
    </row>
    <row r="25">
      <c r="A25" s="12" t="inlineStr">
        <is>
          <t>Hugo Moreau</t>
        </is>
      </c>
      <c r="B25" s="23" t="inlineStr">
        <is>
          <t>55678901234567</t>
        </is>
      </c>
      <c r="C25" s="12" t="inlineStr">
        <is>
          <t>25 rue des Arts</t>
        </is>
      </c>
      <c r="D25" s="12" t="inlineStr">
        <is>
          <t>Toulouse</t>
        </is>
      </c>
      <c r="E25" s="12" t="inlineStr">
        <is>
          <t>BC-2026-004</t>
        </is>
      </c>
      <c r="F25" s="20" t="n">
        <v>0.2</v>
      </c>
    </row>
    <row r="26">
      <c r="A26" s="12" t="inlineStr">
        <is>
          <t>Léa Petit</t>
        </is>
      </c>
      <c r="B26" s="23" t="inlineStr">
        <is>
          <t>56789012345678</t>
        </is>
      </c>
      <c r="C26" s="12" t="inlineStr">
        <is>
          <t>9 place Gambetta</t>
        </is>
      </c>
      <c r="D26" s="12" t="inlineStr">
        <is>
          <t>Bordeaux</t>
        </is>
      </c>
      <c r="E26" s="12" t="inlineStr">
        <is>
          <t>BC-2026-005</t>
        </is>
      </c>
      <c r="F26" s="20" t="n">
        <v>0.2</v>
      </c>
    </row>
    <row r="27">
      <c r="A27" s="12" t="inlineStr">
        <is>
          <t>Louis Robert</t>
        </is>
      </c>
      <c r="B27" s="23" t="inlineStr">
        <is>
          <t>57890123456789</t>
        </is>
      </c>
      <c r="C27" s="12" t="inlineStr">
        <is>
          <t>14 rue Nationale</t>
        </is>
      </c>
      <c r="D27" s="12" t="inlineStr">
        <is>
          <t>Lille</t>
        </is>
      </c>
      <c r="E27" s="12" t="inlineStr">
        <is>
          <t>BC-2026-006</t>
        </is>
      </c>
      <c r="F27" s="20" t="n">
        <v>0.2</v>
      </c>
    </row>
    <row r="28">
      <c r="A28" s="12" t="inlineStr">
        <is>
          <t>Chloé Richard</t>
        </is>
      </c>
      <c r="B28" s="23" t="inlineStr">
        <is>
          <t>58901234567890</t>
        </is>
      </c>
      <c r="C28" s="12" t="inlineStr">
        <is>
          <t>31 quai de la Fosse</t>
        </is>
      </c>
      <c r="D28" s="12" t="inlineStr">
        <is>
          <t>Nantes</t>
        </is>
      </c>
      <c r="E28" s="12" t="inlineStr">
        <is>
          <t>BC-2026-007</t>
        </is>
      </c>
      <c r="F28" s="20" t="n">
        <v>0.1</v>
      </c>
    </row>
    <row r="29">
      <c r="A29" s="12" t="inlineStr">
        <is>
          <t>Nathan Durand</t>
        </is>
      </c>
      <c r="B29" s="23" t="inlineStr">
        <is>
          <t>59012345678901</t>
        </is>
      </c>
      <c r="C29" s="12" t="inlineStr">
        <is>
          <t>8 rue des Tonneliers</t>
        </is>
      </c>
      <c r="D29" s="12" t="inlineStr">
        <is>
          <t>Strasbourg</t>
        </is>
      </c>
      <c r="E29" s="12" t="inlineStr">
        <is>
          <t>BC-2026-008</t>
        </is>
      </c>
      <c r="F29" s="20" t="n">
        <v>0.2</v>
      </c>
    </row>
    <row r="30">
      <c r="A30" s="12" t="inlineStr">
        <is>
          <t>Manon Leroy</t>
        </is>
      </c>
      <c r="B30" s="23" t="inlineStr">
        <is>
          <t>60123456789012</t>
        </is>
      </c>
      <c r="C30" s="12" t="inlineStr">
        <is>
          <t>42 promenade des Anglais</t>
        </is>
      </c>
      <c r="D30" s="12" t="inlineStr">
        <is>
          <t>Nice</t>
        </is>
      </c>
      <c r="E30" s="12" t="inlineStr">
        <is>
          <t>BC-2026-009</t>
        </is>
      </c>
      <c r="F30" s="20" t="n">
        <v>0.055</v>
      </c>
    </row>
    <row r="31">
      <c r="A31" s="12" t="inlineStr">
        <is>
          <t>Théo Simon</t>
        </is>
      </c>
      <c r="B31" s="23" t="inlineStr">
        <is>
          <t>61234567890123</t>
        </is>
      </c>
      <c r="C31" s="12" t="inlineStr">
        <is>
          <t>17 rue Saint-Georges</t>
        </is>
      </c>
      <c r="D31" s="12" t="inlineStr">
        <is>
          <t>Rennes</t>
        </is>
      </c>
      <c r="E31" s="12" t="inlineStr">
        <is>
          <t>BC-2026-010</t>
        </is>
      </c>
      <c r="F31" s="20" t="n">
        <v>0.2</v>
      </c>
    </row>
    <row r="32">
      <c r="A32" s="12" t="n"/>
      <c r="B32" s="23" t="n"/>
      <c r="C32" s="12" t="n"/>
      <c r="D32" s="12" t="n"/>
      <c r="E32" s="12" t="n"/>
      <c r="F32" s="20" t="n"/>
    </row>
    <row r="33">
      <c r="A33" s="12" t="n"/>
      <c r="B33" s="23" t="n"/>
      <c r="C33" s="12" t="n"/>
      <c r="D33" s="12" t="n"/>
      <c r="E33" s="12" t="n"/>
      <c r="F33" s="20" t="n"/>
    </row>
    <row r="34">
      <c r="A34" s="12" t="n"/>
      <c r="B34" s="23" t="n"/>
      <c r="C34" s="12" t="n"/>
      <c r="D34" s="12" t="n"/>
      <c r="E34" s="12" t="n"/>
      <c r="F34" s="20" t="n"/>
    </row>
    <row r="35">
      <c r="A35" s="12" t="n"/>
      <c r="B35" s="23" t="n"/>
      <c r="C35" s="12" t="n"/>
      <c r="D35" s="12" t="n"/>
      <c r="E35" s="12" t="n"/>
      <c r="F35" s="20" t="n"/>
    </row>
    <row r="36">
      <c r="A36" s="12" t="n"/>
      <c r="B36" s="23" t="n"/>
      <c r="C36" s="12" t="n"/>
      <c r="D36" s="12" t="n"/>
      <c r="E36" s="12" t="n"/>
      <c r="F36" s="20" t="n"/>
    </row>
    <row r="37">
      <c r="A37" s="12" t="n"/>
      <c r="B37" s="23" t="n"/>
      <c r="C37" s="12" t="n"/>
      <c r="D37" s="12" t="n"/>
      <c r="E37" s="12" t="n"/>
      <c r="F37" s="20" t="n"/>
    </row>
    <row r="38">
      <c r="A38" s="12" t="n"/>
      <c r="B38" s="23" t="n"/>
      <c r="C38" s="12" t="n"/>
      <c r="D38" s="12" t="n"/>
      <c r="E38" s="12" t="n"/>
      <c r="F38" s="20" t="n"/>
    </row>
    <row r="39">
      <c r="A39" s="12" t="n"/>
      <c r="B39" s="23" t="n"/>
      <c r="C39" s="12" t="n"/>
      <c r="D39" s="12" t="n"/>
      <c r="E39" s="12" t="n"/>
      <c r="F39" s="20" t="n"/>
    </row>
    <row r="40">
      <c r="A40" s="12" t="n"/>
      <c r="B40" s="23" t="n"/>
      <c r="C40" s="12" t="n"/>
      <c r="D40" s="12" t="n"/>
      <c r="E40" s="12" t="n"/>
      <c r="F40" s="20" t="n"/>
    </row>
    <row r="41">
      <c r="A41" s="12" t="n"/>
      <c r="B41" s="23" t="n"/>
      <c r="C41" s="12" t="n"/>
      <c r="D41" s="12" t="n"/>
      <c r="E41" s="12" t="n"/>
      <c r="F41" s="20" t="n"/>
    </row>
    <row r="42">
      <c r="A42" s="12" t="n"/>
      <c r="B42" s="23" t="n"/>
      <c r="C42" s="12" t="n"/>
      <c r="D42" s="12" t="n"/>
      <c r="E42" s="12" t="n"/>
      <c r="F42" s="20" t="n"/>
    </row>
    <row r="43">
      <c r="A43" s="12" t="n"/>
      <c r="B43" s="23" t="n"/>
      <c r="C43" s="12" t="n"/>
      <c r="D43" s="12" t="n"/>
      <c r="E43" s="12" t="n"/>
      <c r="F43" s="20" t="n"/>
    </row>
    <row r="44">
      <c r="A44" s="12" t="n"/>
      <c r="B44" s="23" t="n"/>
      <c r="C44" s="12" t="n"/>
      <c r="D44" s="12" t="n"/>
      <c r="E44" s="12" t="n"/>
      <c r="F44" s="20" t="n"/>
    </row>
    <row r="45">
      <c r="A45" s="12" t="n"/>
      <c r="B45" s="23" t="n"/>
      <c r="C45" s="12" t="n"/>
      <c r="D45" s="12" t="n"/>
      <c r="E45" s="12" t="n"/>
      <c r="F45" s="20" t="n"/>
    </row>
    <row r="46">
      <c r="A46" s="12" t="n"/>
      <c r="B46" s="23" t="n"/>
      <c r="C46" s="12" t="n"/>
      <c r="D46" s="12" t="n"/>
      <c r="E46" s="12" t="n"/>
      <c r="F46" s="20" t="n"/>
    </row>
    <row r="47">
      <c r="A47" s="12" t="n"/>
      <c r="B47" s="23" t="n"/>
      <c r="C47" s="12" t="n"/>
      <c r="D47" s="12" t="n"/>
      <c r="E47" s="12" t="n"/>
      <c r="F47" s="20" t="n"/>
    </row>
    <row r="48">
      <c r="A48" s="12" t="n"/>
      <c r="B48" s="23" t="n"/>
      <c r="C48" s="12" t="n"/>
      <c r="D48" s="12" t="n"/>
      <c r="E48" s="12" t="n"/>
      <c r="F48" s="20" t="n"/>
    </row>
    <row r="49">
      <c r="A49" s="12" t="n"/>
      <c r="B49" s="23" t="n"/>
      <c r="C49" s="12" t="n"/>
      <c r="D49" s="12" t="n"/>
      <c r="E49" s="12" t="n"/>
      <c r="F49" s="20" t="n"/>
    </row>
    <row r="50">
      <c r="A50" s="12" t="n"/>
      <c r="B50" s="23" t="n"/>
      <c r="C50" s="12" t="n"/>
      <c r="D50" s="12" t="n"/>
      <c r="E50" s="12" t="n"/>
      <c r="F50" s="20" t="n"/>
    </row>
    <row r="51">
      <c r="A51" s="12" t="n"/>
      <c r="B51" s="23" t="n"/>
      <c r="C51" s="12" t="n"/>
      <c r="D51" s="12" t="n"/>
      <c r="E51" s="12" t="n"/>
      <c r="F51" s="20" t="n"/>
    </row>
    <row r="52">
      <c r="A52" s="12" t="n"/>
      <c r="B52" s="23" t="n"/>
      <c r="C52" s="12" t="n"/>
      <c r="D52" s="12" t="n"/>
      <c r="E52" s="12" t="n"/>
      <c r="F52" s="20" t="n"/>
    </row>
    <row r="53">
      <c r="A53" s="12" t="n"/>
      <c r="B53" s="23" t="n"/>
      <c r="C53" s="12" t="n"/>
      <c r="D53" s="12" t="n"/>
      <c r="E53" s="12" t="n"/>
      <c r="F53" s="20" t="n"/>
    </row>
    <row r="54">
      <c r="A54" s="12" t="n"/>
      <c r="B54" s="23" t="n"/>
      <c r="C54" s="12" t="n"/>
      <c r="D54" s="12" t="n"/>
      <c r="E54" s="12" t="n"/>
      <c r="F54" s="20" t="n"/>
    </row>
    <row r="55">
      <c r="A55" s="12" t="n"/>
      <c r="B55" s="23" t="n"/>
      <c r="C55" s="12" t="n"/>
      <c r="D55" s="12" t="n"/>
      <c r="E55" s="12" t="n"/>
      <c r="F55" s="20" t="n"/>
    </row>
    <row r="56">
      <c r="A56" s="12" t="n"/>
      <c r="B56" s="23" t="n"/>
      <c r="C56" s="12" t="n"/>
      <c r="D56" s="12" t="n"/>
      <c r="E56" s="12" t="n"/>
      <c r="F56" s="20" t="n"/>
    </row>
    <row r="57">
      <c r="A57" s="12" t="n"/>
      <c r="B57" s="23" t="n"/>
      <c r="C57" s="12" t="n"/>
      <c r="D57" s="12" t="n"/>
      <c r="E57" s="12" t="n"/>
      <c r="F57" s="20" t="n"/>
    </row>
    <row r="58">
      <c r="A58" s="12" t="n"/>
      <c r="B58" s="23" t="n"/>
      <c r="C58" s="12" t="n"/>
      <c r="D58" s="12" t="n"/>
      <c r="E58" s="12" t="n"/>
      <c r="F58" s="20" t="n"/>
    </row>
    <row r="59">
      <c r="A59" s="12" t="n"/>
      <c r="B59" s="23" t="n"/>
      <c r="C59" s="12" t="n"/>
      <c r="D59" s="12" t="n"/>
      <c r="E59" s="12" t="n"/>
      <c r="F59" s="20" t="n"/>
    </row>
    <row r="60">
      <c r="A60" s="12" t="n"/>
      <c r="B60" s="23" t="n"/>
      <c r="C60" s="12" t="n"/>
      <c r="D60" s="12" t="n"/>
      <c r="E60" s="12" t="n"/>
      <c r="F60" s="20" t="n"/>
    </row>
    <row r="61">
      <c r="A61" s="12" t="n"/>
      <c r="B61" s="23" t="n"/>
      <c r="C61" s="12" t="n"/>
      <c r="D61" s="12" t="n"/>
      <c r="E61" s="12" t="n"/>
      <c r="F61" s="20" t="n"/>
    </row>
    <row r="62">
      <c r="A62" s="12" t="n"/>
      <c r="B62" s="23" t="n"/>
      <c r="C62" s="12" t="n"/>
      <c r="D62" s="12" t="n"/>
      <c r="E62" s="12" t="n"/>
      <c r="F62" s="20" t="n"/>
    </row>
    <row r="63">
      <c r="A63" s="12" t="n"/>
      <c r="B63" s="23" t="n"/>
      <c r="C63" s="12" t="n"/>
      <c r="D63" s="12" t="n"/>
      <c r="E63" s="12" t="n"/>
      <c r="F63" s="20" t="n"/>
    </row>
    <row r="64">
      <c r="A64" s="12" t="n"/>
      <c r="B64" s="23" t="n"/>
      <c r="C64" s="12" t="n"/>
      <c r="D64" s="12" t="n"/>
      <c r="E64" s="12" t="n"/>
      <c r="F64" s="20" t="n"/>
    </row>
    <row r="65">
      <c r="A65" s="12" t="n"/>
      <c r="B65" s="23" t="n"/>
      <c r="C65" s="12" t="n"/>
      <c r="D65" s="12" t="n"/>
      <c r="E65" s="12" t="n"/>
      <c r="F65" s="20" t="n"/>
    </row>
    <row r="66">
      <c r="A66" s="12" t="n"/>
      <c r="B66" s="23" t="n"/>
      <c r="C66" s="12" t="n"/>
      <c r="D66" s="12" t="n"/>
      <c r="E66" s="12" t="n"/>
      <c r="F66" s="20" t="n"/>
    </row>
    <row r="67">
      <c r="A67" s="12" t="n"/>
      <c r="B67" s="23" t="n"/>
      <c r="C67" s="12" t="n"/>
      <c r="D67" s="12" t="n"/>
      <c r="E67" s="12" t="n"/>
      <c r="F67" s="20" t="n"/>
    </row>
    <row r="68">
      <c r="A68" s="12" t="n"/>
      <c r="B68" s="23" t="n"/>
      <c r="C68" s="12" t="n"/>
      <c r="D68" s="12" t="n"/>
      <c r="E68" s="12" t="n"/>
      <c r="F68" s="20" t="n"/>
    </row>
    <row r="69">
      <c r="A69" s="12" t="n"/>
      <c r="B69" s="23" t="n"/>
      <c r="C69" s="12" t="n"/>
      <c r="D69" s="12" t="n"/>
      <c r="E69" s="12" t="n"/>
      <c r="F69" s="20" t="n"/>
    </row>
    <row r="70">
      <c r="A70" s="12" t="n"/>
      <c r="B70" s="23" t="n"/>
      <c r="C70" s="12" t="n"/>
      <c r="D70" s="12" t="n"/>
      <c r="E70" s="12" t="n"/>
      <c r="F70" s="20" t="n"/>
    </row>
    <row r="71">
      <c r="A71" s="12" t="n"/>
      <c r="B71" s="23" t="n"/>
      <c r="C71" s="12" t="n"/>
      <c r="D71" s="12" t="n"/>
      <c r="E71" s="12" t="n"/>
      <c r="F71" s="20" t="n"/>
    </row>
    <row r="72">
      <c r="A72" s="12" t="n"/>
      <c r="B72" s="23" t="n"/>
      <c r="C72" s="12" t="n"/>
      <c r="D72" s="12" t="n"/>
      <c r="E72" s="12" t="n"/>
      <c r="F72" s="20" t="n"/>
    </row>
    <row r="73">
      <c r="A73" s="12" t="n"/>
      <c r="B73" s="23" t="n"/>
      <c r="C73" s="12" t="n"/>
      <c r="D73" s="12" t="n"/>
      <c r="E73" s="12" t="n"/>
      <c r="F73" s="20" t="n"/>
    </row>
    <row r="74">
      <c r="A74" s="12" t="n"/>
      <c r="B74" s="23" t="n"/>
      <c r="C74" s="12" t="n"/>
      <c r="D74" s="12" t="n"/>
      <c r="E74" s="12" t="n"/>
      <c r="F74" s="20" t="n"/>
    </row>
    <row r="75">
      <c r="A75" s="12" t="n"/>
      <c r="B75" s="23" t="n"/>
      <c r="C75" s="12" t="n"/>
      <c r="D75" s="12" t="n"/>
      <c r="E75" s="12" t="n"/>
      <c r="F75" s="20" t="n"/>
    </row>
    <row r="76">
      <c r="A76" s="12" t="n"/>
      <c r="B76" s="23" t="n"/>
      <c r="C76" s="12" t="n"/>
      <c r="D76" s="12" t="n"/>
      <c r="E76" s="12" t="n"/>
      <c r="F76" s="20" t="n"/>
    </row>
    <row r="77">
      <c r="A77" s="12" t="n"/>
      <c r="B77" s="23" t="n"/>
      <c r="C77" s="12" t="n"/>
      <c r="D77" s="12" t="n"/>
      <c r="E77" s="12" t="n"/>
      <c r="F77" s="20" t="n"/>
    </row>
    <row r="78">
      <c r="A78" s="12" t="n"/>
      <c r="B78" s="23" t="n"/>
      <c r="C78" s="12" t="n"/>
      <c r="D78" s="12" t="n"/>
      <c r="E78" s="12" t="n"/>
      <c r="F78" s="20" t="n"/>
    </row>
    <row r="79">
      <c r="A79" s="12" t="n"/>
      <c r="B79" s="23" t="n"/>
      <c r="C79" s="12" t="n"/>
      <c r="D79" s="12" t="n"/>
      <c r="E79" s="12" t="n"/>
      <c r="F79" s="20" t="n"/>
    </row>
    <row r="80">
      <c r="A80" s="12" t="n"/>
      <c r="B80" s="23" t="n"/>
      <c r="C80" s="12" t="n"/>
      <c r="D80" s="12" t="n"/>
      <c r="E80" s="12" t="n"/>
      <c r="F80" s="20" t="n"/>
    </row>
    <row r="81">
      <c r="A81" s="12" t="n"/>
      <c r="B81" s="23" t="n"/>
      <c r="C81" s="12" t="n"/>
      <c r="D81" s="12" t="n"/>
      <c r="E81" s="12" t="n"/>
      <c r="F81" s="20" t="n"/>
    </row>
    <row r="82">
      <c r="A82" s="12" t="n"/>
      <c r="B82" s="23" t="n"/>
      <c r="C82" s="12" t="n"/>
      <c r="D82" s="12" t="n"/>
      <c r="E82" s="12" t="n"/>
      <c r="F82" s="20" t="n"/>
    </row>
    <row r="83">
      <c r="A83" s="12" t="n"/>
      <c r="B83" s="23" t="n"/>
      <c r="C83" s="12" t="n"/>
      <c r="D83" s="12" t="n"/>
      <c r="E83" s="12" t="n"/>
      <c r="F83" s="20" t="n"/>
    </row>
    <row r="84">
      <c r="A84" s="12" t="n"/>
      <c r="B84" s="23" t="n"/>
      <c r="C84" s="12" t="n"/>
      <c r="D84" s="12" t="n"/>
      <c r="E84" s="12" t="n"/>
      <c r="F84" s="20" t="n"/>
    </row>
    <row r="85">
      <c r="A85" s="12" t="n"/>
      <c r="B85" s="23" t="n"/>
      <c r="C85" s="12" t="n"/>
      <c r="D85" s="12" t="n"/>
      <c r="E85" s="12" t="n"/>
      <c r="F85" s="20" t="n"/>
    </row>
    <row r="86">
      <c r="A86" s="12" t="n"/>
      <c r="B86" s="23" t="n"/>
      <c r="C86" s="12" t="n"/>
      <c r="D86" s="12" t="n"/>
      <c r="E86" s="12" t="n"/>
      <c r="F86" s="20" t="n"/>
    </row>
    <row r="87">
      <c r="A87" s="12" t="n"/>
      <c r="B87" s="23" t="n"/>
      <c r="C87" s="12" t="n"/>
      <c r="D87" s="12" t="n"/>
      <c r="E87" s="12" t="n"/>
      <c r="F87" s="20" t="n"/>
    </row>
    <row r="88">
      <c r="A88" s="12" t="n"/>
      <c r="B88" s="23" t="n"/>
      <c r="C88" s="12" t="n"/>
      <c r="D88" s="12" t="n"/>
      <c r="E88" s="12" t="n"/>
      <c r="F88" s="20" t="n"/>
    </row>
    <row r="89">
      <c r="A89" s="12" t="n"/>
      <c r="B89" s="23" t="n"/>
      <c r="C89" s="12" t="n"/>
      <c r="D89" s="12" t="n"/>
      <c r="E89" s="12" t="n"/>
      <c r="F89" s="20" t="n"/>
    </row>
    <row r="90">
      <c r="A90" s="12" t="n"/>
      <c r="B90" s="23" t="n"/>
      <c r="C90" s="12" t="n"/>
      <c r="D90" s="12" t="n"/>
      <c r="E90" s="12" t="n"/>
      <c r="F90" s="20" t="n"/>
    </row>
    <row r="91">
      <c r="A91" s="12" t="n"/>
      <c r="B91" s="23" t="n"/>
      <c r="C91" s="12" t="n"/>
      <c r="D91" s="12" t="n"/>
      <c r="E91" s="12" t="n"/>
      <c r="F91" s="20" t="n"/>
    </row>
    <row r="92">
      <c r="A92" s="12" t="n"/>
      <c r="B92" s="23" t="n"/>
      <c r="C92" s="12" t="n"/>
      <c r="D92" s="12" t="n"/>
      <c r="E92" s="12" t="n"/>
      <c r="F92" s="20" t="n"/>
    </row>
    <row r="93">
      <c r="A93" s="12" t="n"/>
      <c r="B93" s="23" t="n"/>
      <c r="C93" s="12" t="n"/>
      <c r="D93" s="12" t="n"/>
      <c r="E93" s="12" t="n"/>
      <c r="F93" s="20" t="n"/>
    </row>
    <row r="94">
      <c r="A94" s="12" t="n"/>
      <c r="B94" s="23" t="n"/>
      <c r="C94" s="12" t="n"/>
      <c r="D94" s="12" t="n"/>
      <c r="E94" s="12" t="n"/>
      <c r="F94" s="20" t="n"/>
    </row>
    <row r="95">
      <c r="A95" s="12" t="n"/>
      <c r="B95" s="23" t="n"/>
      <c r="C95" s="12" t="n"/>
      <c r="D95" s="12" t="n"/>
      <c r="E95" s="12" t="n"/>
      <c r="F95" s="20" t="n"/>
    </row>
    <row r="96">
      <c r="A96" s="12" t="n"/>
      <c r="B96" s="23" t="n"/>
      <c r="C96" s="12" t="n"/>
      <c r="D96" s="12" t="n"/>
      <c r="E96" s="12" t="n"/>
      <c r="F96" s="20" t="n"/>
    </row>
    <row r="97">
      <c r="A97" s="12" t="n"/>
      <c r="B97" s="23" t="n"/>
      <c r="C97" s="12" t="n"/>
      <c r="D97" s="12" t="n"/>
      <c r="E97" s="12" t="n"/>
      <c r="F97" s="20" t="n"/>
    </row>
    <row r="98">
      <c r="A98" s="12" t="n"/>
      <c r="B98" s="23" t="n"/>
      <c r="C98" s="12" t="n"/>
      <c r="D98" s="12" t="n"/>
      <c r="E98" s="12" t="n"/>
      <c r="F98" s="20" t="n"/>
    </row>
    <row r="99">
      <c r="A99" s="12" t="n"/>
      <c r="B99" s="23" t="n"/>
      <c r="C99" s="12" t="n"/>
      <c r="D99" s="12" t="n"/>
      <c r="E99" s="12" t="n"/>
      <c r="F99" s="20" t="n"/>
    </row>
    <row r="100">
      <c r="A100" s="12" t="n"/>
      <c r="B100" s="23" t="n"/>
      <c r="C100" s="12" t="n"/>
      <c r="D100" s="12" t="n"/>
      <c r="E100" s="12" t="n"/>
      <c r="F100" s="20" t="n"/>
    </row>
    <row r="101">
      <c r="A101" s="12" t="n"/>
      <c r="B101" s="23" t="n"/>
      <c r="C101" s="12" t="n"/>
      <c r="D101" s="12" t="n"/>
      <c r="E101" s="12" t="n"/>
      <c r="F101" s="20" t="n"/>
    </row>
    <row r="102">
      <c r="A102" s="12" t="n"/>
      <c r="B102" s="23" t="n"/>
      <c r="C102" s="12" t="n"/>
      <c r="D102" s="12" t="n"/>
      <c r="E102" s="12" t="n"/>
      <c r="F102" s="20" t="n"/>
    </row>
    <row r="103">
      <c r="A103" s="12" t="n"/>
      <c r="B103" s="23" t="n"/>
      <c r="C103" s="12" t="n"/>
      <c r="D103" s="12" t="n"/>
      <c r="E103" s="12" t="n"/>
      <c r="F103" s="20" t="n"/>
    </row>
    <row r="104">
      <c r="A104" s="12" t="n"/>
      <c r="B104" s="23" t="n"/>
      <c r="C104" s="12" t="n"/>
      <c r="D104" s="12" t="n"/>
      <c r="E104" s="12" t="n"/>
      <c r="F104" s="20" t="n"/>
    </row>
    <row r="105">
      <c r="A105" s="12" t="n"/>
      <c r="B105" s="23" t="n"/>
      <c r="C105" s="12" t="n"/>
      <c r="D105" s="12" t="n"/>
      <c r="E105" s="12" t="n"/>
      <c r="F105" s="20" t="n"/>
    </row>
    <row r="106">
      <c r="A106" s="12" t="n"/>
      <c r="B106" s="23" t="n"/>
      <c r="C106" s="12" t="n"/>
      <c r="D106" s="12" t="n"/>
      <c r="E106" s="12" t="n"/>
      <c r="F106" s="20" t="n"/>
    </row>
    <row r="107">
      <c r="A107" s="12" t="n"/>
      <c r="B107" s="23" t="n"/>
      <c r="C107" s="12" t="n"/>
      <c r="D107" s="12" t="n"/>
      <c r="E107" s="12" t="n"/>
      <c r="F107" s="20" t="n"/>
    </row>
    <row r="108">
      <c r="A108" s="12" t="n"/>
      <c r="B108" s="23" t="n"/>
      <c r="C108" s="12" t="n"/>
      <c r="D108" s="12" t="n"/>
      <c r="E108" s="12" t="n"/>
      <c r="F108" s="20" t="n"/>
    </row>
    <row r="109">
      <c r="A109" s="12" t="n"/>
      <c r="B109" s="23" t="n"/>
      <c r="C109" s="12" t="n"/>
      <c r="D109" s="12" t="n"/>
      <c r="E109" s="12" t="n"/>
      <c r="F109" s="20" t="n"/>
    </row>
    <row r="110">
      <c r="A110" s="12" t="n"/>
      <c r="B110" s="23" t="n"/>
      <c r="C110" s="12" t="n"/>
      <c r="D110" s="12" t="n"/>
      <c r="E110" s="12" t="n"/>
      <c r="F110" s="20" t="n"/>
    </row>
    <row r="111">
      <c r="A111" s="12" t="n"/>
      <c r="B111" s="23" t="n"/>
      <c r="C111" s="12" t="n"/>
      <c r="D111" s="12" t="n"/>
      <c r="E111" s="12" t="n"/>
      <c r="F111" s="20" t="n"/>
    </row>
    <row r="112">
      <c r="A112" s="12" t="n"/>
      <c r="B112" s="23" t="n"/>
      <c r="C112" s="12" t="n"/>
      <c r="D112" s="12" t="n"/>
      <c r="E112" s="12" t="n"/>
      <c r="F112" s="20" t="n"/>
    </row>
    <row r="113">
      <c r="A113" s="12" t="n"/>
      <c r="B113" s="23" t="n"/>
      <c r="C113" s="12" t="n"/>
      <c r="D113" s="12" t="n"/>
      <c r="E113" s="12" t="n"/>
      <c r="F113" s="20" t="n"/>
    </row>
    <row r="114">
      <c r="A114" s="12" t="n"/>
      <c r="B114" s="23" t="n"/>
      <c r="C114" s="12" t="n"/>
      <c r="D114" s="12" t="n"/>
      <c r="E114" s="12" t="n"/>
      <c r="F114" s="20" t="n"/>
    </row>
    <row r="115">
      <c r="A115" s="12" t="n"/>
      <c r="B115" s="23" t="n"/>
      <c r="C115" s="12" t="n"/>
      <c r="D115" s="12" t="n"/>
      <c r="E115" s="12" t="n"/>
      <c r="F115" s="20" t="n"/>
    </row>
    <row r="116">
      <c r="A116" s="12" t="n"/>
      <c r="B116" s="23" t="n"/>
      <c r="C116" s="12" t="n"/>
      <c r="D116" s="12" t="n"/>
      <c r="E116" s="12" t="n"/>
      <c r="F116" s="20" t="n"/>
    </row>
    <row r="117">
      <c r="A117" s="12" t="n"/>
      <c r="B117" s="23" t="n"/>
      <c r="C117" s="12" t="n"/>
      <c r="D117" s="12" t="n"/>
      <c r="E117" s="12" t="n"/>
      <c r="F117" s="20" t="n"/>
    </row>
    <row r="118">
      <c r="A118" s="12" t="n"/>
      <c r="B118" s="23" t="n"/>
      <c r="C118" s="12" t="n"/>
      <c r="D118" s="12" t="n"/>
      <c r="E118" s="12" t="n"/>
      <c r="F118" s="20" t="n"/>
    </row>
    <row r="119">
      <c r="A119" s="12" t="n"/>
      <c r="B119" s="23" t="n"/>
      <c r="C119" s="12" t="n"/>
      <c r="D119" s="12" t="n"/>
      <c r="E119" s="12" t="n"/>
      <c r="F119" s="20" t="n"/>
    </row>
    <row r="120">
      <c r="A120" s="12" t="n"/>
      <c r="B120" s="23" t="n"/>
      <c r="C120" s="12" t="n"/>
      <c r="D120" s="12" t="n"/>
      <c r="E120" s="12" t="n"/>
      <c r="F120" s="20" t="n"/>
    </row>
    <row r="121">
      <c r="A121" s="12" t="n"/>
      <c r="B121" s="23" t="n"/>
      <c r="C121" s="12" t="n"/>
      <c r="D121" s="12" t="n"/>
      <c r="E121" s="12" t="n"/>
      <c r="F121" s="20" t="n"/>
    </row>
  </sheetData>
  <autoFilter ref="A21:F121"/>
  <mergeCells count="1">
    <mergeCell ref="A1:L1"/>
  </mergeCells>
  <dataValidations count="4">
    <dataValidation sqref="B10" showErrorMessage="1" showInputMessage="1" allowBlank="1" type="list">
      <formula1>"20%,10%,5.5%,2.1%,Exonérée"</formula1>
    </dataValidation>
    <dataValidation sqref="I3" showErrorMessage="1" showInputMessage="1" allowBlank="1" type="list">
      <formula1>='Paramètres'!$A$22:$A$121</formula1>
    </dataValidation>
    <dataValidation sqref="I10" showErrorMessage="1" showInputMessage="1" allowBlank="1" type="list">
      <formula1>='Quittances'!$A$5:$A$104</formula1>
    </dataValidation>
    <dataValidation sqref="F22:F121" showErrorMessage="1" showInputMessage="1" allowBlank="1" type="list">
      <formula1>"20%,10%,5.5%,2.1%,Exonérée"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118"/>
  <sheetViews>
    <sheetView showGridLines="0" workbookViewId="0">
      <pane ySplit="18" topLeftCell="A19" activePane="bottomLeft" state="frozen"/>
      <selection pane="bottomLeft" activeCell="A1" sqref="A1"/>
    </sheetView>
  </sheetViews>
  <sheetFormatPr baseColWidth="8" defaultRowHeight="15"/>
  <cols>
    <col width="28" customWidth="1" min="1" max="1"/>
    <col width="18" customWidth="1" min="2" max="2"/>
    <col width="16" customWidth="1" min="3" max="3"/>
    <col width="15" customWidth="1" min="4" max="4"/>
    <col width="16" customWidth="1" min="5" max="5"/>
    <col width="14" customWidth="1" min="6" max="6"/>
    <col width="17" customWidth="1" min="8" max="8"/>
    <col width="15" customWidth="1" min="9" max="9"/>
    <col width="15" customWidth="1" min="10" max="10"/>
    <col width="16" customWidth="1" min="11" max="11"/>
    <col width="3" customWidth="1" min="13" max="13"/>
  </cols>
  <sheetData>
    <row r="1" ht="26" customHeight="1">
      <c r="A1" s="1" t="inlineStr">
        <is>
          <t>Synthèse des quittances commerciales avec TVA</t>
        </is>
      </c>
    </row>
    <row r="3">
      <c r="A3" s="24" t="inlineStr">
        <is>
          <t>Indicateur</t>
        </is>
      </c>
      <c r="B3" s="24" t="inlineStr">
        <is>
          <t>Valeur</t>
        </is>
      </c>
      <c r="H3" s="24" t="inlineStr">
        <is>
          <t>Statut</t>
        </is>
      </c>
      <c r="I3" s="24" t="inlineStr">
        <is>
          <t>Nombre</t>
        </is>
      </c>
    </row>
    <row r="4">
      <c r="A4" s="15" t="inlineStr">
        <is>
          <t>Nombre total de quittances</t>
        </is>
      </c>
      <c r="B4" s="25">
        <f>COUNTIF('Quittances'!$A$5:$A$104,"&lt;&gt;")</f>
        <v/>
      </c>
      <c r="H4" s="10" t="inlineStr">
        <is>
          <t>Réglée</t>
        </is>
      </c>
      <c r="I4" s="10">
        <f>COUNTIF('Quittances'!$S$5:$S$104,"Réglée")</f>
        <v/>
      </c>
    </row>
    <row r="5">
      <c r="A5" s="15" t="inlineStr">
        <is>
          <t>Total loyers HT</t>
        </is>
      </c>
      <c r="B5" s="8">
        <f>SUM('Quittances'!$K$5:$K$104)</f>
        <v/>
      </c>
      <c r="H5" s="14" t="inlineStr">
        <is>
          <t>À régler</t>
        </is>
      </c>
      <c r="I5" s="14">
        <f>COUNTIF('Quittances'!$S$5:$S$104,"À régler")</f>
        <v/>
      </c>
    </row>
    <row r="6">
      <c r="A6" s="15" t="inlineStr">
        <is>
          <t>Total charges HT</t>
        </is>
      </c>
      <c r="B6" s="8">
        <f>SUM('Quittances'!$L$5:$L$104)</f>
        <v/>
      </c>
      <c r="H6" s="10" t="inlineStr">
        <is>
          <t>Impayée</t>
        </is>
      </c>
      <c r="I6" s="10">
        <f>COUNTIF('Quittances'!$S$5:$S$104,"Impayée")</f>
        <v/>
      </c>
    </row>
    <row r="7">
      <c r="A7" s="15" t="inlineStr">
        <is>
          <t>Total prestations HT</t>
        </is>
      </c>
      <c r="B7" s="8">
        <f>SUM('Quittances'!$M$5:$M$104)</f>
        <v/>
      </c>
    </row>
    <row r="8">
      <c r="A8" s="15" t="inlineStr">
        <is>
          <t>Total HT</t>
        </is>
      </c>
      <c r="B8" s="26">
        <f>SUM('Quittances'!$N$5:$N$104)</f>
        <v/>
      </c>
    </row>
    <row r="9">
      <c r="A9" s="15" t="inlineStr">
        <is>
          <t>Total TVA</t>
        </is>
      </c>
      <c r="B9" s="8">
        <f>SUM('Quittances'!$P$5:$P$104)</f>
        <v/>
      </c>
    </row>
    <row r="10">
      <c r="A10" s="15" t="inlineStr">
        <is>
          <t>Total TTC</t>
        </is>
      </c>
      <c r="B10" s="26">
        <f>SUM('Quittances'!$Q$5:$Q$104)</f>
        <v/>
      </c>
    </row>
    <row r="11">
      <c r="A11" s="15" t="inlineStr">
        <is>
          <t>Montant encaissé</t>
        </is>
      </c>
      <c r="B11" s="26">
        <f>SUMIF('Quittances'!$S$5:$S$104,"Réglée",'Quittances'!$Q$5:$Q$104)</f>
        <v/>
      </c>
    </row>
    <row r="12">
      <c r="A12" s="15" t="inlineStr">
        <is>
          <t>Montant restant à régler</t>
        </is>
      </c>
      <c r="B12" s="26">
        <f>IFERROR('Synthèse'!$B$10-'Synthèse'!$B$11,0)</f>
        <v/>
      </c>
    </row>
    <row r="13">
      <c r="A13" s="15" t="inlineStr">
        <is>
          <t>Taux d’encaissement</t>
        </is>
      </c>
      <c r="B13" s="27">
        <f>IFERROR('Synthèse'!$B$11/'Synthèse'!$B$10,0)</f>
        <v/>
      </c>
    </row>
    <row r="14">
      <c r="A14" s="15" t="inlineStr">
        <is>
          <t>Quittances réglées</t>
        </is>
      </c>
      <c r="B14" s="25">
        <f>COUNTIF('Quittances'!$S$5:$S$104,"Réglée")</f>
        <v/>
      </c>
    </row>
    <row r="15">
      <c r="A15" s="15" t="inlineStr">
        <is>
          <t>Quittances impayées</t>
        </is>
      </c>
      <c r="B15" s="25">
        <f>COUNTIF('Quittances'!$S$5:$S$104,"Impayée")</f>
        <v/>
      </c>
    </row>
    <row r="16">
      <c r="A16" s="15" t="inlineStr">
        <is>
          <t>Montant moyen TTC</t>
        </is>
      </c>
      <c r="B16" s="8">
        <f>IFERROR(AVERAGE('Quittances'!$Q$5:$Q$104),0)</f>
        <v/>
      </c>
    </row>
    <row r="18">
      <c r="A18" s="3" t="inlineStr">
        <is>
          <t>Locataire</t>
        </is>
      </c>
      <c r="B18" s="3" t="inlineStr">
        <is>
          <t>Total TTC</t>
        </is>
      </c>
      <c r="C18" s="3" t="inlineStr">
        <is>
          <t>Loyers HT</t>
        </is>
      </c>
      <c r="D18" s="3" t="inlineStr">
        <is>
          <t>Nb quittances</t>
        </is>
      </c>
      <c r="E18" s="3" t="inlineStr">
        <is>
          <t>Ville</t>
        </is>
      </c>
      <c r="F18" s="3" t="inlineStr">
        <is>
          <t>Nb impayées</t>
        </is>
      </c>
      <c r="H18" s="24" t="inlineStr">
        <is>
          <t>Mois</t>
        </is>
      </c>
      <c r="I18" s="24" t="inlineStr">
        <is>
          <t>Début</t>
        </is>
      </c>
      <c r="J18" s="24" t="inlineStr">
        <is>
          <t>Fin</t>
        </is>
      </c>
      <c r="K18" s="24" t="inlineStr">
        <is>
          <t>Total TTC</t>
        </is>
      </c>
    </row>
    <row r="19">
      <c r="A19" s="22">
        <f>IF('Paramètres'!$A$22="","",'Paramètres'!$A$22)</f>
        <v/>
      </c>
      <c r="B19" s="8">
        <f>IF($A19="","",SUMIF('Quittances'!$F$5:$F$104,$A19,'Quittances'!$Q$5:$Q$104))</f>
        <v/>
      </c>
      <c r="C19" s="8">
        <f>IF($A19="","",SUMIF('Quittances'!$F$5:$F$104,$A19,'Quittances'!$K$5:$K$104))</f>
        <v/>
      </c>
      <c r="D19" s="25">
        <f>IF($A19="","",COUNTIF('Quittances'!$F$5:$F$104,$A19))</f>
        <v/>
      </c>
      <c r="E19" s="22">
        <f>IF($A19="","",IFERROR(VLOOKUP($A19,'Paramètres'!$A$22:$D$121,4,FALSE),""))</f>
        <v/>
      </c>
      <c r="F19" s="25">
        <f>IF($A19="","",COUNTIFS('Quittances'!$F$5:$F$104,$A19,'Quittances'!$S$5:$S$104,"Impayée"))</f>
        <v/>
      </c>
      <c r="H19" s="10" t="inlineStr">
        <is>
          <t>Janvier</t>
        </is>
      </c>
      <c r="I19" s="28" t="n">
        <v>46023</v>
      </c>
      <c r="J19" s="28" t="n">
        <v>46054</v>
      </c>
      <c r="K19" s="8">
        <f>SUMIFS('Quittances'!$Q$5:$Q$104,'Quittances'!$B$5:$B$104,"&gt;="&amp;$I19,'Quittances'!$B$5:$B$104,"&lt;"&amp;$J19)</f>
        <v/>
      </c>
    </row>
    <row r="20">
      <c r="A20" s="29">
        <f>IF('Paramètres'!$A$23="","",'Paramètres'!$A$23)</f>
        <v/>
      </c>
      <c r="B20" s="13">
        <f>IF($A20="","",SUMIF('Quittances'!$F$5:$F$104,$A20,'Quittances'!$Q$5:$Q$104))</f>
        <v/>
      </c>
      <c r="C20" s="13">
        <f>IF($A20="","",SUMIF('Quittances'!$F$5:$F$104,$A20,'Quittances'!$K$5:$K$104))</f>
        <v/>
      </c>
      <c r="D20" s="30">
        <f>IF($A20="","",COUNTIF('Quittances'!$F$5:$F$104,$A20))</f>
        <v/>
      </c>
      <c r="E20" s="29">
        <f>IF($A20="","",IFERROR(VLOOKUP($A20,'Paramètres'!$A$22:$D$121,4,FALSE),""))</f>
        <v/>
      </c>
      <c r="F20" s="30">
        <f>IF($A20="","",COUNTIFS('Quittances'!$F$5:$F$104,$A20,'Quittances'!$S$5:$S$104,"Impayée"))</f>
        <v/>
      </c>
      <c r="H20" s="14" t="inlineStr">
        <is>
          <t>Février</t>
        </is>
      </c>
      <c r="I20" s="31" t="n">
        <v>46054</v>
      </c>
      <c r="J20" s="31" t="n">
        <v>46082</v>
      </c>
      <c r="K20" s="13">
        <f>SUMIFS('Quittances'!$Q$5:$Q$104,'Quittances'!$B$5:$B$104,"&gt;="&amp;$I20,'Quittances'!$B$5:$B$104,"&lt;"&amp;$J20)</f>
        <v/>
      </c>
    </row>
    <row r="21">
      <c r="A21" s="22">
        <f>IF('Paramètres'!$A$24="","",'Paramètres'!$A$24)</f>
        <v/>
      </c>
      <c r="B21" s="8">
        <f>IF($A21="","",SUMIF('Quittances'!$F$5:$F$104,$A21,'Quittances'!$Q$5:$Q$104))</f>
        <v/>
      </c>
      <c r="C21" s="8">
        <f>IF($A21="","",SUMIF('Quittances'!$F$5:$F$104,$A21,'Quittances'!$K$5:$K$104))</f>
        <v/>
      </c>
      <c r="D21" s="25">
        <f>IF($A21="","",COUNTIF('Quittances'!$F$5:$F$104,$A21))</f>
        <v/>
      </c>
      <c r="E21" s="22">
        <f>IF($A21="","",IFERROR(VLOOKUP($A21,'Paramètres'!$A$22:$D$121,4,FALSE),""))</f>
        <v/>
      </c>
      <c r="F21" s="25">
        <f>IF($A21="","",COUNTIFS('Quittances'!$F$5:$F$104,$A21,'Quittances'!$S$5:$S$104,"Impayée"))</f>
        <v/>
      </c>
      <c r="H21" s="10" t="inlineStr">
        <is>
          <t>Mars</t>
        </is>
      </c>
      <c r="I21" s="28" t="n">
        <v>46082</v>
      </c>
      <c r="J21" s="28" t="n">
        <v>46113</v>
      </c>
      <c r="K21" s="8">
        <f>SUMIFS('Quittances'!$Q$5:$Q$104,'Quittances'!$B$5:$B$104,"&gt;="&amp;$I21,'Quittances'!$B$5:$B$104,"&lt;"&amp;$J21)</f>
        <v/>
      </c>
    </row>
    <row r="22">
      <c r="A22" s="29">
        <f>IF('Paramètres'!$A$25="","",'Paramètres'!$A$25)</f>
        <v/>
      </c>
      <c r="B22" s="13">
        <f>IF($A22="","",SUMIF('Quittances'!$F$5:$F$104,$A22,'Quittances'!$Q$5:$Q$104))</f>
        <v/>
      </c>
      <c r="C22" s="13">
        <f>IF($A22="","",SUMIF('Quittances'!$F$5:$F$104,$A22,'Quittances'!$K$5:$K$104))</f>
        <v/>
      </c>
      <c r="D22" s="30">
        <f>IF($A22="","",COUNTIF('Quittances'!$F$5:$F$104,$A22))</f>
        <v/>
      </c>
      <c r="E22" s="29">
        <f>IF($A22="","",IFERROR(VLOOKUP($A22,'Paramètres'!$A$22:$D$121,4,FALSE),""))</f>
        <v/>
      </c>
      <c r="F22" s="30">
        <f>IF($A22="","",COUNTIFS('Quittances'!$F$5:$F$104,$A22,'Quittances'!$S$5:$S$104,"Impayée"))</f>
        <v/>
      </c>
      <c r="H22" s="14" t="inlineStr">
        <is>
          <t>Avril</t>
        </is>
      </c>
      <c r="I22" s="31" t="n">
        <v>46113</v>
      </c>
      <c r="J22" s="31" t="n">
        <v>46143</v>
      </c>
      <c r="K22" s="13">
        <f>SUMIFS('Quittances'!$Q$5:$Q$104,'Quittances'!$B$5:$B$104,"&gt;="&amp;$I22,'Quittances'!$B$5:$B$104,"&lt;"&amp;$J22)</f>
        <v/>
      </c>
    </row>
    <row r="23">
      <c r="A23" s="22">
        <f>IF('Paramètres'!$A$26="","",'Paramètres'!$A$26)</f>
        <v/>
      </c>
      <c r="B23" s="8">
        <f>IF($A23="","",SUMIF('Quittances'!$F$5:$F$104,$A23,'Quittances'!$Q$5:$Q$104))</f>
        <v/>
      </c>
      <c r="C23" s="8">
        <f>IF($A23="","",SUMIF('Quittances'!$F$5:$F$104,$A23,'Quittances'!$K$5:$K$104))</f>
        <v/>
      </c>
      <c r="D23" s="25">
        <f>IF($A23="","",COUNTIF('Quittances'!$F$5:$F$104,$A23))</f>
        <v/>
      </c>
      <c r="E23" s="22">
        <f>IF($A23="","",IFERROR(VLOOKUP($A23,'Paramètres'!$A$22:$D$121,4,FALSE),""))</f>
        <v/>
      </c>
      <c r="F23" s="25">
        <f>IF($A23="","",COUNTIFS('Quittances'!$F$5:$F$104,$A23,'Quittances'!$S$5:$S$104,"Impayée"))</f>
        <v/>
      </c>
      <c r="H23" s="10" t="inlineStr">
        <is>
          <t>Mai</t>
        </is>
      </c>
      <c r="I23" s="28" t="n">
        <v>46143</v>
      </c>
      <c r="J23" s="28" t="n">
        <v>46174</v>
      </c>
      <c r="K23" s="8">
        <f>SUMIFS('Quittances'!$Q$5:$Q$104,'Quittances'!$B$5:$B$104,"&gt;="&amp;$I23,'Quittances'!$B$5:$B$104,"&lt;"&amp;$J23)</f>
        <v/>
      </c>
    </row>
    <row r="24">
      <c r="A24" s="29">
        <f>IF('Paramètres'!$A$27="","",'Paramètres'!$A$27)</f>
        <v/>
      </c>
      <c r="B24" s="13">
        <f>IF($A24="","",SUMIF('Quittances'!$F$5:$F$104,$A24,'Quittances'!$Q$5:$Q$104))</f>
        <v/>
      </c>
      <c r="C24" s="13">
        <f>IF($A24="","",SUMIF('Quittances'!$F$5:$F$104,$A24,'Quittances'!$K$5:$K$104))</f>
        <v/>
      </c>
      <c r="D24" s="30">
        <f>IF($A24="","",COUNTIF('Quittances'!$F$5:$F$104,$A24))</f>
        <v/>
      </c>
      <c r="E24" s="29">
        <f>IF($A24="","",IFERROR(VLOOKUP($A24,'Paramètres'!$A$22:$D$121,4,FALSE),""))</f>
        <v/>
      </c>
      <c r="F24" s="30">
        <f>IF($A24="","",COUNTIFS('Quittances'!$F$5:$F$104,$A24,'Quittances'!$S$5:$S$104,"Impayée"))</f>
        <v/>
      </c>
      <c r="H24" s="14" t="inlineStr">
        <is>
          <t>Juin</t>
        </is>
      </c>
      <c r="I24" s="31" t="n">
        <v>46174</v>
      </c>
      <c r="J24" s="31" t="n">
        <v>46204</v>
      </c>
      <c r="K24" s="13">
        <f>SUMIFS('Quittances'!$Q$5:$Q$104,'Quittances'!$B$5:$B$104,"&gt;="&amp;$I24,'Quittances'!$B$5:$B$104,"&lt;"&amp;$J24)</f>
        <v/>
      </c>
    </row>
    <row r="25">
      <c r="A25" s="22">
        <f>IF('Paramètres'!$A$28="","",'Paramètres'!$A$28)</f>
        <v/>
      </c>
      <c r="B25" s="8">
        <f>IF($A25="","",SUMIF('Quittances'!$F$5:$F$104,$A25,'Quittances'!$Q$5:$Q$104))</f>
        <v/>
      </c>
      <c r="C25" s="8">
        <f>IF($A25="","",SUMIF('Quittances'!$F$5:$F$104,$A25,'Quittances'!$K$5:$K$104))</f>
        <v/>
      </c>
      <c r="D25" s="25">
        <f>IF($A25="","",COUNTIF('Quittances'!$F$5:$F$104,$A25))</f>
        <v/>
      </c>
      <c r="E25" s="22">
        <f>IF($A25="","",IFERROR(VLOOKUP($A25,'Paramètres'!$A$22:$D$121,4,FALSE),""))</f>
        <v/>
      </c>
      <c r="F25" s="25">
        <f>IF($A25="","",COUNTIFS('Quittances'!$F$5:$F$104,$A25,'Quittances'!$S$5:$S$104,"Impayée"))</f>
        <v/>
      </c>
      <c r="H25" s="10" t="inlineStr">
        <is>
          <t>Juillet</t>
        </is>
      </c>
      <c r="I25" s="28" t="n">
        <v>46204</v>
      </c>
      <c r="J25" s="28" t="n">
        <v>46235</v>
      </c>
      <c r="K25" s="8">
        <f>SUMIFS('Quittances'!$Q$5:$Q$104,'Quittances'!$B$5:$B$104,"&gt;="&amp;$I25,'Quittances'!$B$5:$B$104,"&lt;"&amp;$J25)</f>
        <v/>
      </c>
    </row>
    <row r="26">
      <c r="A26" s="29">
        <f>IF('Paramètres'!$A$29="","",'Paramètres'!$A$29)</f>
        <v/>
      </c>
      <c r="B26" s="13">
        <f>IF($A26="","",SUMIF('Quittances'!$F$5:$F$104,$A26,'Quittances'!$Q$5:$Q$104))</f>
        <v/>
      </c>
      <c r="C26" s="13">
        <f>IF($A26="","",SUMIF('Quittances'!$F$5:$F$104,$A26,'Quittances'!$K$5:$K$104))</f>
        <v/>
      </c>
      <c r="D26" s="30">
        <f>IF($A26="","",COUNTIF('Quittances'!$F$5:$F$104,$A26))</f>
        <v/>
      </c>
      <c r="E26" s="29">
        <f>IF($A26="","",IFERROR(VLOOKUP($A26,'Paramètres'!$A$22:$D$121,4,FALSE),""))</f>
        <v/>
      </c>
      <c r="F26" s="30">
        <f>IF($A26="","",COUNTIFS('Quittances'!$F$5:$F$104,$A26,'Quittances'!$S$5:$S$104,"Impayée"))</f>
        <v/>
      </c>
      <c r="H26" s="14" t="inlineStr">
        <is>
          <t>Août</t>
        </is>
      </c>
      <c r="I26" s="31" t="n">
        <v>46235</v>
      </c>
      <c r="J26" s="31" t="n">
        <v>46266</v>
      </c>
      <c r="K26" s="13">
        <f>SUMIFS('Quittances'!$Q$5:$Q$104,'Quittances'!$B$5:$B$104,"&gt;="&amp;$I26,'Quittances'!$B$5:$B$104,"&lt;"&amp;$J26)</f>
        <v/>
      </c>
    </row>
    <row r="27">
      <c r="A27" s="22">
        <f>IF('Paramètres'!$A$30="","",'Paramètres'!$A$30)</f>
        <v/>
      </c>
      <c r="B27" s="8">
        <f>IF($A27="","",SUMIF('Quittances'!$F$5:$F$104,$A27,'Quittances'!$Q$5:$Q$104))</f>
        <v/>
      </c>
      <c r="C27" s="8">
        <f>IF($A27="","",SUMIF('Quittances'!$F$5:$F$104,$A27,'Quittances'!$K$5:$K$104))</f>
        <v/>
      </c>
      <c r="D27" s="25">
        <f>IF($A27="","",COUNTIF('Quittances'!$F$5:$F$104,$A27))</f>
        <v/>
      </c>
      <c r="E27" s="22">
        <f>IF($A27="","",IFERROR(VLOOKUP($A27,'Paramètres'!$A$22:$D$121,4,FALSE),""))</f>
        <v/>
      </c>
      <c r="F27" s="25">
        <f>IF($A27="","",COUNTIFS('Quittances'!$F$5:$F$104,$A27,'Quittances'!$S$5:$S$104,"Impayée"))</f>
        <v/>
      </c>
      <c r="H27" s="10" t="inlineStr">
        <is>
          <t>Septembre</t>
        </is>
      </c>
      <c r="I27" s="28" t="n">
        <v>46266</v>
      </c>
      <c r="J27" s="28" t="n">
        <v>46296</v>
      </c>
      <c r="K27" s="8">
        <f>SUMIFS('Quittances'!$Q$5:$Q$104,'Quittances'!$B$5:$B$104,"&gt;="&amp;$I27,'Quittances'!$B$5:$B$104,"&lt;"&amp;$J27)</f>
        <v/>
      </c>
    </row>
    <row r="28">
      <c r="A28" s="29">
        <f>IF('Paramètres'!$A$31="","",'Paramètres'!$A$31)</f>
        <v/>
      </c>
      <c r="B28" s="13">
        <f>IF($A28="","",SUMIF('Quittances'!$F$5:$F$104,$A28,'Quittances'!$Q$5:$Q$104))</f>
        <v/>
      </c>
      <c r="C28" s="13">
        <f>IF($A28="","",SUMIF('Quittances'!$F$5:$F$104,$A28,'Quittances'!$K$5:$K$104))</f>
        <v/>
      </c>
      <c r="D28" s="30">
        <f>IF($A28="","",COUNTIF('Quittances'!$F$5:$F$104,$A28))</f>
        <v/>
      </c>
      <c r="E28" s="29">
        <f>IF($A28="","",IFERROR(VLOOKUP($A28,'Paramètres'!$A$22:$D$121,4,FALSE),""))</f>
        <v/>
      </c>
      <c r="F28" s="30">
        <f>IF($A28="","",COUNTIFS('Quittances'!$F$5:$F$104,$A28,'Quittances'!$S$5:$S$104,"Impayée"))</f>
        <v/>
      </c>
      <c r="H28" s="14" t="inlineStr">
        <is>
          <t>Octobre</t>
        </is>
      </c>
      <c r="I28" s="31" t="n">
        <v>46296</v>
      </c>
      <c r="J28" s="31" t="n">
        <v>46327</v>
      </c>
      <c r="K28" s="13">
        <f>SUMIFS('Quittances'!$Q$5:$Q$104,'Quittances'!$B$5:$B$104,"&gt;="&amp;$I28,'Quittances'!$B$5:$B$104,"&lt;"&amp;$J28)</f>
        <v/>
      </c>
    </row>
    <row r="29">
      <c r="A29" s="22">
        <f>IF('Paramètres'!$A$32="","",'Paramètres'!$A$32)</f>
        <v/>
      </c>
      <c r="B29" s="8">
        <f>IF($A29="","",SUMIF('Quittances'!$F$5:$F$104,$A29,'Quittances'!$Q$5:$Q$104))</f>
        <v/>
      </c>
      <c r="C29" s="8">
        <f>IF($A29="","",SUMIF('Quittances'!$F$5:$F$104,$A29,'Quittances'!$K$5:$K$104))</f>
        <v/>
      </c>
      <c r="D29" s="25">
        <f>IF($A29="","",COUNTIF('Quittances'!$F$5:$F$104,$A29))</f>
        <v/>
      </c>
      <c r="E29" s="22">
        <f>IF($A29="","",IFERROR(VLOOKUP($A29,'Paramètres'!$A$22:$D$121,4,FALSE),""))</f>
        <v/>
      </c>
      <c r="F29" s="25">
        <f>IF($A29="","",COUNTIFS('Quittances'!$F$5:$F$104,$A29,'Quittances'!$S$5:$S$104,"Impayée"))</f>
        <v/>
      </c>
      <c r="H29" s="10" t="inlineStr">
        <is>
          <t>Novembre</t>
        </is>
      </c>
      <c r="I29" s="28" t="n">
        <v>46327</v>
      </c>
      <c r="J29" s="28" t="n">
        <v>46357</v>
      </c>
      <c r="K29" s="8">
        <f>SUMIFS('Quittances'!$Q$5:$Q$104,'Quittances'!$B$5:$B$104,"&gt;="&amp;$I29,'Quittances'!$B$5:$B$104,"&lt;"&amp;$J29)</f>
        <v/>
      </c>
    </row>
    <row r="30">
      <c r="A30" s="29">
        <f>IF('Paramètres'!$A$33="","",'Paramètres'!$A$33)</f>
        <v/>
      </c>
      <c r="B30" s="13">
        <f>IF($A30="","",SUMIF('Quittances'!$F$5:$F$104,$A30,'Quittances'!$Q$5:$Q$104))</f>
        <v/>
      </c>
      <c r="C30" s="13">
        <f>IF($A30="","",SUMIF('Quittances'!$F$5:$F$104,$A30,'Quittances'!$K$5:$K$104))</f>
        <v/>
      </c>
      <c r="D30" s="30">
        <f>IF($A30="","",COUNTIF('Quittances'!$F$5:$F$104,$A30))</f>
        <v/>
      </c>
      <c r="E30" s="29">
        <f>IF($A30="","",IFERROR(VLOOKUP($A30,'Paramètres'!$A$22:$D$121,4,FALSE),""))</f>
        <v/>
      </c>
      <c r="F30" s="30">
        <f>IF($A30="","",COUNTIFS('Quittances'!$F$5:$F$104,$A30,'Quittances'!$S$5:$S$104,"Impayée"))</f>
        <v/>
      </c>
      <c r="H30" s="14" t="inlineStr">
        <is>
          <t>Décembre</t>
        </is>
      </c>
      <c r="I30" s="31" t="n">
        <v>46357</v>
      </c>
      <c r="J30" s="31" t="n">
        <v>46388</v>
      </c>
      <c r="K30" s="13">
        <f>SUMIFS('Quittances'!$Q$5:$Q$104,'Quittances'!$B$5:$B$104,"&gt;="&amp;$I30,'Quittances'!$B$5:$B$104,"&lt;"&amp;$J30)</f>
        <v/>
      </c>
    </row>
    <row r="31">
      <c r="A31" s="22">
        <f>IF('Paramètres'!$A$34="","",'Paramètres'!$A$34)</f>
        <v/>
      </c>
      <c r="B31" s="8">
        <f>IF($A31="","",SUMIF('Quittances'!$F$5:$F$104,$A31,'Quittances'!$Q$5:$Q$104))</f>
        <v/>
      </c>
      <c r="C31" s="8">
        <f>IF($A31="","",SUMIF('Quittances'!$F$5:$F$104,$A31,'Quittances'!$K$5:$K$104))</f>
        <v/>
      </c>
      <c r="D31" s="25">
        <f>IF($A31="","",COUNTIF('Quittances'!$F$5:$F$104,$A31))</f>
        <v/>
      </c>
      <c r="E31" s="22">
        <f>IF($A31="","",IFERROR(VLOOKUP($A31,'Paramètres'!$A$22:$D$121,4,FALSE),""))</f>
        <v/>
      </c>
      <c r="F31" s="25">
        <f>IF($A31="","",COUNTIFS('Quittances'!$F$5:$F$104,$A31,'Quittances'!$S$5:$S$104,"Impayée"))</f>
        <v/>
      </c>
    </row>
    <row r="32">
      <c r="A32" s="29">
        <f>IF('Paramètres'!$A$35="","",'Paramètres'!$A$35)</f>
        <v/>
      </c>
      <c r="B32" s="13">
        <f>IF($A32="","",SUMIF('Quittances'!$F$5:$F$104,$A32,'Quittances'!$Q$5:$Q$104))</f>
        <v/>
      </c>
      <c r="C32" s="13">
        <f>IF($A32="","",SUMIF('Quittances'!$F$5:$F$104,$A32,'Quittances'!$K$5:$K$104))</f>
        <v/>
      </c>
      <c r="D32" s="30">
        <f>IF($A32="","",COUNTIF('Quittances'!$F$5:$F$104,$A32))</f>
        <v/>
      </c>
      <c r="E32" s="29">
        <f>IF($A32="","",IFERROR(VLOOKUP($A32,'Paramètres'!$A$22:$D$121,4,FALSE),""))</f>
        <v/>
      </c>
      <c r="F32" s="30">
        <f>IF($A32="","",COUNTIFS('Quittances'!$F$5:$F$104,$A32,'Quittances'!$S$5:$S$104,"Impayée"))</f>
        <v/>
      </c>
    </row>
    <row r="33">
      <c r="A33" s="22">
        <f>IF('Paramètres'!$A$36="","",'Paramètres'!$A$36)</f>
        <v/>
      </c>
      <c r="B33" s="8">
        <f>IF($A33="","",SUMIF('Quittances'!$F$5:$F$104,$A33,'Quittances'!$Q$5:$Q$104))</f>
        <v/>
      </c>
      <c r="C33" s="8">
        <f>IF($A33="","",SUMIF('Quittances'!$F$5:$F$104,$A33,'Quittances'!$K$5:$K$104))</f>
        <v/>
      </c>
      <c r="D33" s="25">
        <f>IF($A33="","",COUNTIF('Quittances'!$F$5:$F$104,$A33))</f>
        <v/>
      </c>
      <c r="E33" s="22">
        <f>IF($A33="","",IFERROR(VLOOKUP($A33,'Paramètres'!$A$22:$D$121,4,FALSE),""))</f>
        <v/>
      </c>
      <c r="F33" s="25">
        <f>IF($A33="","",COUNTIFS('Quittances'!$F$5:$F$104,$A33,'Quittances'!$S$5:$S$104,"Impayée"))</f>
        <v/>
      </c>
    </row>
    <row r="34">
      <c r="A34" s="29">
        <f>IF('Paramètres'!$A$37="","",'Paramètres'!$A$37)</f>
        <v/>
      </c>
      <c r="B34" s="13">
        <f>IF($A34="","",SUMIF('Quittances'!$F$5:$F$104,$A34,'Quittances'!$Q$5:$Q$104))</f>
        <v/>
      </c>
      <c r="C34" s="13">
        <f>IF($A34="","",SUMIF('Quittances'!$F$5:$F$104,$A34,'Quittances'!$K$5:$K$104))</f>
        <v/>
      </c>
      <c r="D34" s="30">
        <f>IF($A34="","",COUNTIF('Quittances'!$F$5:$F$104,$A34))</f>
        <v/>
      </c>
      <c r="E34" s="29">
        <f>IF($A34="","",IFERROR(VLOOKUP($A34,'Paramètres'!$A$22:$D$121,4,FALSE),""))</f>
        <v/>
      </c>
      <c r="F34" s="30">
        <f>IF($A34="","",COUNTIFS('Quittances'!$F$5:$F$104,$A34,'Quittances'!$S$5:$S$104,"Impayée"))</f>
        <v/>
      </c>
    </row>
    <row r="35">
      <c r="A35" s="22">
        <f>IF('Paramètres'!$A$38="","",'Paramètres'!$A$38)</f>
        <v/>
      </c>
      <c r="B35" s="8">
        <f>IF($A35="","",SUMIF('Quittances'!$F$5:$F$104,$A35,'Quittances'!$Q$5:$Q$104))</f>
        <v/>
      </c>
      <c r="C35" s="8">
        <f>IF($A35="","",SUMIF('Quittances'!$F$5:$F$104,$A35,'Quittances'!$K$5:$K$104))</f>
        <v/>
      </c>
      <c r="D35" s="25">
        <f>IF($A35="","",COUNTIF('Quittances'!$F$5:$F$104,$A35))</f>
        <v/>
      </c>
      <c r="E35" s="22">
        <f>IF($A35="","",IFERROR(VLOOKUP($A35,'Paramètres'!$A$22:$D$121,4,FALSE),""))</f>
        <v/>
      </c>
      <c r="F35" s="25">
        <f>IF($A35="","",COUNTIFS('Quittances'!$F$5:$F$104,$A35,'Quittances'!$S$5:$S$104,"Impayée"))</f>
        <v/>
      </c>
    </row>
    <row r="36">
      <c r="A36" s="29">
        <f>IF('Paramètres'!$A$39="","",'Paramètres'!$A$39)</f>
        <v/>
      </c>
      <c r="B36" s="13">
        <f>IF($A36="","",SUMIF('Quittances'!$F$5:$F$104,$A36,'Quittances'!$Q$5:$Q$104))</f>
        <v/>
      </c>
      <c r="C36" s="13">
        <f>IF($A36="","",SUMIF('Quittances'!$F$5:$F$104,$A36,'Quittances'!$K$5:$K$104))</f>
        <v/>
      </c>
      <c r="D36" s="30">
        <f>IF($A36="","",COUNTIF('Quittances'!$F$5:$F$104,$A36))</f>
        <v/>
      </c>
      <c r="E36" s="29">
        <f>IF($A36="","",IFERROR(VLOOKUP($A36,'Paramètres'!$A$22:$D$121,4,FALSE),""))</f>
        <v/>
      </c>
      <c r="F36" s="30">
        <f>IF($A36="","",COUNTIFS('Quittances'!$F$5:$F$104,$A36,'Quittances'!$S$5:$S$104,"Impayée"))</f>
        <v/>
      </c>
    </row>
    <row r="37">
      <c r="A37" s="22">
        <f>IF('Paramètres'!$A$40="","",'Paramètres'!$A$40)</f>
        <v/>
      </c>
      <c r="B37" s="8">
        <f>IF($A37="","",SUMIF('Quittances'!$F$5:$F$104,$A37,'Quittances'!$Q$5:$Q$104))</f>
        <v/>
      </c>
      <c r="C37" s="8">
        <f>IF($A37="","",SUMIF('Quittances'!$F$5:$F$104,$A37,'Quittances'!$K$5:$K$104))</f>
        <v/>
      </c>
      <c r="D37" s="25">
        <f>IF($A37="","",COUNTIF('Quittances'!$F$5:$F$104,$A37))</f>
        <v/>
      </c>
      <c r="E37" s="22">
        <f>IF($A37="","",IFERROR(VLOOKUP($A37,'Paramètres'!$A$22:$D$121,4,FALSE),""))</f>
        <v/>
      </c>
      <c r="F37" s="25">
        <f>IF($A37="","",COUNTIFS('Quittances'!$F$5:$F$104,$A37,'Quittances'!$S$5:$S$104,"Impayée"))</f>
        <v/>
      </c>
    </row>
    <row r="38">
      <c r="A38" s="29">
        <f>IF('Paramètres'!$A$41="","",'Paramètres'!$A$41)</f>
        <v/>
      </c>
      <c r="B38" s="13">
        <f>IF($A38="","",SUMIF('Quittances'!$F$5:$F$104,$A38,'Quittances'!$Q$5:$Q$104))</f>
        <v/>
      </c>
      <c r="C38" s="13">
        <f>IF($A38="","",SUMIF('Quittances'!$F$5:$F$104,$A38,'Quittances'!$K$5:$K$104))</f>
        <v/>
      </c>
      <c r="D38" s="30">
        <f>IF($A38="","",COUNTIF('Quittances'!$F$5:$F$104,$A38))</f>
        <v/>
      </c>
      <c r="E38" s="29">
        <f>IF($A38="","",IFERROR(VLOOKUP($A38,'Paramètres'!$A$22:$D$121,4,FALSE),""))</f>
        <v/>
      </c>
      <c r="F38" s="30">
        <f>IF($A38="","",COUNTIFS('Quittances'!$F$5:$F$104,$A38,'Quittances'!$S$5:$S$104,"Impayée"))</f>
        <v/>
      </c>
    </row>
    <row r="39">
      <c r="A39" s="22">
        <f>IF('Paramètres'!$A$42="","",'Paramètres'!$A$42)</f>
        <v/>
      </c>
      <c r="B39" s="8">
        <f>IF($A39="","",SUMIF('Quittances'!$F$5:$F$104,$A39,'Quittances'!$Q$5:$Q$104))</f>
        <v/>
      </c>
      <c r="C39" s="8">
        <f>IF($A39="","",SUMIF('Quittances'!$F$5:$F$104,$A39,'Quittances'!$K$5:$K$104))</f>
        <v/>
      </c>
      <c r="D39" s="25">
        <f>IF($A39="","",COUNTIF('Quittances'!$F$5:$F$104,$A39))</f>
        <v/>
      </c>
      <c r="E39" s="22">
        <f>IF($A39="","",IFERROR(VLOOKUP($A39,'Paramètres'!$A$22:$D$121,4,FALSE),""))</f>
        <v/>
      </c>
      <c r="F39" s="25">
        <f>IF($A39="","",COUNTIFS('Quittances'!$F$5:$F$104,$A39,'Quittances'!$S$5:$S$104,"Impayée"))</f>
        <v/>
      </c>
    </row>
    <row r="40">
      <c r="A40" s="29">
        <f>IF('Paramètres'!$A$43="","",'Paramètres'!$A$43)</f>
        <v/>
      </c>
      <c r="B40" s="13">
        <f>IF($A40="","",SUMIF('Quittances'!$F$5:$F$104,$A40,'Quittances'!$Q$5:$Q$104))</f>
        <v/>
      </c>
      <c r="C40" s="13">
        <f>IF($A40="","",SUMIF('Quittances'!$F$5:$F$104,$A40,'Quittances'!$K$5:$K$104))</f>
        <v/>
      </c>
      <c r="D40" s="30">
        <f>IF($A40="","",COUNTIF('Quittances'!$F$5:$F$104,$A40))</f>
        <v/>
      </c>
      <c r="E40" s="29">
        <f>IF($A40="","",IFERROR(VLOOKUP($A40,'Paramètres'!$A$22:$D$121,4,FALSE),""))</f>
        <v/>
      </c>
      <c r="F40" s="30">
        <f>IF($A40="","",COUNTIFS('Quittances'!$F$5:$F$104,$A40,'Quittances'!$S$5:$S$104,"Impayée"))</f>
        <v/>
      </c>
    </row>
    <row r="41">
      <c r="A41" s="22">
        <f>IF('Paramètres'!$A$44="","",'Paramètres'!$A$44)</f>
        <v/>
      </c>
      <c r="B41" s="8">
        <f>IF($A41="","",SUMIF('Quittances'!$F$5:$F$104,$A41,'Quittances'!$Q$5:$Q$104))</f>
        <v/>
      </c>
      <c r="C41" s="8">
        <f>IF($A41="","",SUMIF('Quittances'!$F$5:$F$104,$A41,'Quittances'!$K$5:$K$104))</f>
        <v/>
      </c>
      <c r="D41" s="25">
        <f>IF($A41="","",COUNTIF('Quittances'!$F$5:$F$104,$A41))</f>
        <v/>
      </c>
      <c r="E41" s="22">
        <f>IF($A41="","",IFERROR(VLOOKUP($A41,'Paramètres'!$A$22:$D$121,4,FALSE),""))</f>
        <v/>
      </c>
      <c r="F41" s="25">
        <f>IF($A41="","",COUNTIFS('Quittances'!$F$5:$F$104,$A41,'Quittances'!$S$5:$S$104,"Impayée"))</f>
        <v/>
      </c>
    </row>
    <row r="42">
      <c r="A42" s="29">
        <f>IF('Paramètres'!$A$45="","",'Paramètres'!$A$45)</f>
        <v/>
      </c>
      <c r="B42" s="13">
        <f>IF($A42="","",SUMIF('Quittances'!$F$5:$F$104,$A42,'Quittances'!$Q$5:$Q$104))</f>
        <v/>
      </c>
      <c r="C42" s="13">
        <f>IF($A42="","",SUMIF('Quittances'!$F$5:$F$104,$A42,'Quittances'!$K$5:$K$104))</f>
        <v/>
      </c>
      <c r="D42" s="30">
        <f>IF($A42="","",COUNTIF('Quittances'!$F$5:$F$104,$A42))</f>
        <v/>
      </c>
      <c r="E42" s="29">
        <f>IF($A42="","",IFERROR(VLOOKUP($A42,'Paramètres'!$A$22:$D$121,4,FALSE),""))</f>
        <v/>
      </c>
      <c r="F42" s="30">
        <f>IF($A42="","",COUNTIFS('Quittances'!$F$5:$F$104,$A42,'Quittances'!$S$5:$S$104,"Impayée"))</f>
        <v/>
      </c>
    </row>
    <row r="43">
      <c r="A43" s="22">
        <f>IF('Paramètres'!$A$46="","",'Paramètres'!$A$46)</f>
        <v/>
      </c>
      <c r="B43" s="8">
        <f>IF($A43="","",SUMIF('Quittances'!$F$5:$F$104,$A43,'Quittances'!$Q$5:$Q$104))</f>
        <v/>
      </c>
      <c r="C43" s="8">
        <f>IF($A43="","",SUMIF('Quittances'!$F$5:$F$104,$A43,'Quittances'!$K$5:$K$104))</f>
        <v/>
      </c>
      <c r="D43" s="25">
        <f>IF($A43="","",COUNTIF('Quittances'!$F$5:$F$104,$A43))</f>
        <v/>
      </c>
      <c r="E43" s="22">
        <f>IF($A43="","",IFERROR(VLOOKUP($A43,'Paramètres'!$A$22:$D$121,4,FALSE),""))</f>
        <v/>
      </c>
      <c r="F43" s="25">
        <f>IF($A43="","",COUNTIFS('Quittances'!$F$5:$F$104,$A43,'Quittances'!$S$5:$S$104,"Impayée"))</f>
        <v/>
      </c>
    </row>
    <row r="44">
      <c r="A44" s="29">
        <f>IF('Paramètres'!$A$47="","",'Paramètres'!$A$47)</f>
        <v/>
      </c>
      <c r="B44" s="13">
        <f>IF($A44="","",SUMIF('Quittances'!$F$5:$F$104,$A44,'Quittances'!$Q$5:$Q$104))</f>
        <v/>
      </c>
      <c r="C44" s="13">
        <f>IF($A44="","",SUMIF('Quittances'!$F$5:$F$104,$A44,'Quittances'!$K$5:$K$104))</f>
        <v/>
      </c>
      <c r="D44" s="30">
        <f>IF($A44="","",COUNTIF('Quittances'!$F$5:$F$104,$A44))</f>
        <v/>
      </c>
      <c r="E44" s="29">
        <f>IF($A44="","",IFERROR(VLOOKUP($A44,'Paramètres'!$A$22:$D$121,4,FALSE),""))</f>
        <v/>
      </c>
      <c r="F44" s="30">
        <f>IF($A44="","",COUNTIFS('Quittances'!$F$5:$F$104,$A44,'Quittances'!$S$5:$S$104,"Impayée"))</f>
        <v/>
      </c>
    </row>
    <row r="45">
      <c r="A45" s="22">
        <f>IF('Paramètres'!$A$48="","",'Paramètres'!$A$48)</f>
        <v/>
      </c>
      <c r="B45" s="8">
        <f>IF($A45="","",SUMIF('Quittances'!$F$5:$F$104,$A45,'Quittances'!$Q$5:$Q$104))</f>
        <v/>
      </c>
      <c r="C45" s="8">
        <f>IF($A45="","",SUMIF('Quittances'!$F$5:$F$104,$A45,'Quittances'!$K$5:$K$104))</f>
        <v/>
      </c>
      <c r="D45" s="25">
        <f>IF($A45="","",COUNTIF('Quittances'!$F$5:$F$104,$A45))</f>
        <v/>
      </c>
      <c r="E45" s="22">
        <f>IF($A45="","",IFERROR(VLOOKUP($A45,'Paramètres'!$A$22:$D$121,4,FALSE),""))</f>
        <v/>
      </c>
      <c r="F45" s="25">
        <f>IF($A45="","",COUNTIFS('Quittances'!$F$5:$F$104,$A45,'Quittances'!$S$5:$S$104,"Impayée"))</f>
        <v/>
      </c>
    </row>
    <row r="46">
      <c r="A46" s="29">
        <f>IF('Paramètres'!$A$49="","",'Paramètres'!$A$49)</f>
        <v/>
      </c>
      <c r="B46" s="13">
        <f>IF($A46="","",SUMIF('Quittances'!$F$5:$F$104,$A46,'Quittances'!$Q$5:$Q$104))</f>
        <v/>
      </c>
      <c r="C46" s="13">
        <f>IF($A46="","",SUMIF('Quittances'!$F$5:$F$104,$A46,'Quittances'!$K$5:$K$104))</f>
        <v/>
      </c>
      <c r="D46" s="30">
        <f>IF($A46="","",COUNTIF('Quittances'!$F$5:$F$104,$A46))</f>
        <v/>
      </c>
      <c r="E46" s="29">
        <f>IF($A46="","",IFERROR(VLOOKUP($A46,'Paramètres'!$A$22:$D$121,4,FALSE),""))</f>
        <v/>
      </c>
      <c r="F46" s="30">
        <f>IF($A46="","",COUNTIFS('Quittances'!$F$5:$F$104,$A46,'Quittances'!$S$5:$S$104,"Impayée"))</f>
        <v/>
      </c>
    </row>
    <row r="47">
      <c r="A47" s="22">
        <f>IF('Paramètres'!$A$50="","",'Paramètres'!$A$50)</f>
        <v/>
      </c>
      <c r="B47" s="8">
        <f>IF($A47="","",SUMIF('Quittances'!$F$5:$F$104,$A47,'Quittances'!$Q$5:$Q$104))</f>
        <v/>
      </c>
      <c r="C47" s="8">
        <f>IF($A47="","",SUMIF('Quittances'!$F$5:$F$104,$A47,'Quittances'!$K$5:$K$104))</f>
        <v/>
      </c>
      <c r="D47" s="25">
        <f>IF($A47="","",COUNTIF('Quittances'!$F$5:$F$104,$A47))</f>
        <v/>
      </c>
      <c r="E47" s="22">
        <f>IF($A47="","",IFERROR(VLOOKUP($A47,'Paramètres'!$A$22:$D$121,4,FALSE),""))</f>
        <v/>
      </c>
      <c r="F47" s="25">
        <f>IF($A47="","",COUNTIFS('Quittances'!$F$5:$F$104,$A47,'Quittances'!$S$5:$S$104,"Impayée"))</f>
        <v/>
      </c>
    </row>
    <row r="48">
      <c r="A48" s="29">
        <f>IF('Paramètres'!$A$51="","",'Paramètres'!$A$51)</f>
        <v/>
      </c>
      <c r="B48" s="13">
        <f>IF($A48="","",SUMIF('Quittances'!$F$5:$F$104,$A48,'Quittances'!$Q$5:$Q$104))</f>
        <v/>
      </c>
      <c r="C48" s="13">
        <f>IF($A48="","",SUMIF('Quittances'!$F$5:$F$104,$A48,'Quittances'!$K$5:$K$104))</f>
        <v/>
      </c>
      <c r="D48" s="30">
        <f>IF($A48="","",COUNTIF('Quittances'!$F$5:$F$104,$A48))</f>
        <v/>
      </c>
      <c r="E48" s="29">
        <f>IF($A48="","",IFERROR(VLOOKUP($A48,'Paramètres'!$A$22:$D$121,4,FALSE),""))</f>
        <v/>
      </c>
      <c r="F48" s="30">
        <f>IF($A48="","",COUNTIFS('Quittances'!$F$5:$F$104,$A48,'Quittances'!$S$5:$S$104,"Impayée"))</f>
        <v/>
      </c>
    </row>
    <row r="49">
      <c r="A49" s="22">
        <f>IF('Paramètres'!$A$52="","",'Paramètres'!$A$52)</f>
        <v/>
      </c>
      <c r="B49" s="8">
        <f>IF($A49="","",SUMIF('Quittances'!$F$5:$F$104,$A49,'Quittances'!$Q$5:$Q$104))</f>
        <v/>
      </c>
      <c r="C49" s="8">
        <f>IF($A49="","",SUMIF('Quittances'!$F$5:$F$104,$A49,'Quittances'!$K$5:$K$104))</f>
        <v/>
      </c>
      <c r="D49" s="25">
        <f>IF($A49="","",COUNTIF('Quittances'!$F$5:$F$104,$A49))</f>
        <v/>
      </c>
      <c r="E49" s="22">
        <f>IF($A49="","",IFERROR(VLOOKUP($A49,'Paramètres'!$A$22:$D$121,4,FALSE),""))</f>
        <v/>
      </c>
      <c r="F49" s="25">
        <f>IF($A49="","",COUNTIFS('Quittances'!$F$5:$F$104,$A49,'Quittances'!$S$5:$S$104,"Impayée"))</f>
        <v/>
      </c>
    </row>
    <row r="50">
      <c r="A50" s="29">
        <f>IF('Paramètres'!$A$53="","",'Paramètres'!$A$53)</f>
        <v/>
      </c>
      <c r="B50" s="13">
        <f>IF($A50="","",SUMIF('Quittances'!$F$5:$F$104,$A50,'Quittances'!$Q$5:$Q$104))</f>
        <v/>
      </c>
      <c r="C50" s="13">
        <f>IF($A50="","",SUMIF('Quittances'!$F$5:$F$104,$A50,'Quittances'!$K$5:$K$104))</f>
        <v/>
      </c>
      <c r="D50" s="30">
        <f>IF($A50="","",COUNTIF('Quittances'!$F$5:$F$104,$A50))</f>
        <v/>
      </c>
      <c r="E50" s="29">
        <f>IF($A50="","",IFERROR(VLOOKUP($A50,'Paramètres'!$A$22:$D$121,4,FALSE),""))</f>
        <v/>
      </c>
      <c r="F50" s="30">
        <f>IF($A50="","",COUNTIFS('Quittances'!$F$5:$F$104,$A50,'Quittances'!$S$5:$S$104,"Impayée"))</f>
        <v/>
      </c>
    </row>
    <row r="51">
      <c r="A51" s="22">
        <f>IF('Paramètres'!$A$54="","",'Paramètres'!$A$54)</f>
        <v/>
      </c>
      <c r="B51" s="8">
        <f>IF($A51="","",SUMIF('Quittances'!$F$5:$F$104,$A51,'Quittances'!$Q$5:$Q$104))</f>
        <v/>
      </c>
      <c r="C51" s="8">
        <f>IF($A51="","",SUMIF('Quittances'!$F$5:$F$104,$A51,'Quittances'!$K$5:$K$104))</f>
        <v/>
      </c>
      <c r="D51" s="25">
        <f>IF($A51="","",COUNTIF('Quittances'!$F$5:$F$104,$A51))</f>
        <v/>
      </c>
      <c r="E51" s="22">
        <f>IF($A51="","",IFERROR(VLOOKUP($A51,'Paramètres'!$A$22:$D$121,4,FALSE),""))</f>
        <v/>
      </c>
      <c r="F51" s="25">
        <f>IF($A51="","",COUNTIFS('Quittances'!$F$5:$F$104,$A51,'Quittances'!$S$5:$S$104,"Impayée"))</f>
        <v/>
      </c>
    </row>
    <row r="52">
      <c r="A52" s="29">
        <f>IF('Paramètres'!$A$55="","",'Paramètres'!$A$55)</f>
        <v/>
      </c>
      <c r="B52" s="13">
        <f>IF($A52="","",SUMIF('Quittances'!$F$5:$F$104,$A52,'Quittances'!$Q$5:$Q$104))</f>
        <v/>
      </c>
      <c r="C52" s="13">
        <f>IF($A52="","",SUMIF('Quittances'!$F$5:$F$104,$A52,'Quittances'!$K$5:$K$104))</f>
        <v/>
      </c>
      <c r="D52" s="30">
        <f>IF($A52="","",COUNTIF('Quittances'!$F$5:$F$104,$A52))</f>
        <v/>
      </c>
      <c r="E52" s="29">
        <f>IF($A52="","",IFERROR(VLOOKUP($A52,'Paramètres'!$A$22:$D$121,4,FALSE),""))</f>
        <v/>
      </c>
      <c r="F52" s="30">
        <f>IF($A52="","",COUNTIFS('Quittances'!$F$5:$F$104,$A52,'Quittances'!$S$5:$S$104,"Impayée"))</f>
        <v/>
      </c>
    </row>
    <row r="53">
      <c r="A53" s="22">
        <f>IF('Paramètres'!$A$56="","",'Paramètres'!$A$56)</f>
        <v/>
      </c>
      <c r="B53" s="8">
        <f>IF($A53="","",SUMIF('Quittances'!$F$5:$F$104,$A53,'Quittances'!$Q$5:$Q$104))</f>
        <v/>
      </c>
      <c r="C53" s="8">
        <f>IF($A53="","",SUMIF('Quittances'!$F$5:$F$104,$A53,'Quittances'!$K$5:$K$104))</f>
        <v/>
      </c>
      <c r="D53" s="25">
        <f>IF($A53="","",COUNTIF('Quittances'!$F$5:$F$104,$A53))</f>
        <v/>
      </c>
      <c r="E53" s="22">
        <f>IF($A53="","",IFERROR(VLOOKUP($A53,'Paramètres'!$A$22:$D$121,4,FALSE),""))</f>
        <v/>
      </c>
      <c r="F53" s="25">
        <f>IF($A53="","",COUNTIFS('Quittances'!$F$5:$F$104,$A53,'Quittances'!$S$5:$S$104,"Impayée"))</f>
        <v/>
      </c>
    </row>
    <row r="54">
      <c r="A54" s="29">
        <f>IF('Paramètres'!$A$57="","",'Paramètres'!$A$57)</f>
        <v/>
      </c>
      <c r="B54" s="13">
        <f>IF($A54="","",SUMIF('Quittances'!$F$5:$F$104,$A54,'Quittances'!$Q$5:$Q$104))</f>
        <v/>
      </c>
      <c r="C54" s="13">
        <f>IF($A54="","",SUMIF('Quittances'!$F$5:$F$104,$A54,'Quittances'!$K$5:$K$104))</f>
        <v/>
      </c>
      <c r="D54" s="30">
        <f>IF($A54="","",COUNTIF('Quittances'!$F$5:$F$104,$A54))</f>
        <v/>
      </c>
      <c r="E54" s="29">
        <f>IF($A54="","",IFERROR(VLOOKUP($A54,'Paramètres'!$A$22:$D$121,4,FALSE),""))</f>
        <v/>
      </c>
      <c r="F54" s="30">
        <f>IF($A54="","",COUNTIFS('Quittances'!$F$5:$F$104,$A54,'Quittances'!$S$5:$S$104,"Impayée"))</f>
        <v/>
      </c>
    </row>
    <row r="55">
      <c r="A55" s="22">
        <f>IF('Paramètres'!$A$58="","",'Paramètres'!$A$58)</f>
        <v/>
      </c>
      <c r="B55" s="8">
        <f>IF($A55="","",SUMIF('Quittances'!$F$5:$F$104,$A55,'Quittances'!$Q$5:$Q$104))</f>
        <v/>
      </c>
      <c r="C55" s="8">
        <f>IF($A55="","",SUMIF('Quittances'!$F$5:$F$104,$A55,'Quittances'!$K$5:$K$104))</f>
        <v/>
      </c>
      <c r="D55" s="25">
        <f>IF($A55="","",COUNTIF('Quittances'!$F$5:$F$104,$A55))</f>
        <v/>
      </c>
      <c r="E55" s="22">
        <f>IF($A55="","",IFERROR(VLOOKUP($A55,'Paramètres'!$A$22:$D$121,4,FALSE),""))</f>
        <v/>
      </c>
      <c r="F55" s="25">
        <f>IF($A55="","",COUNTIFS('Quittances'!$F$5:$F$104,$A55,'Quittances'!$S$5:$S$104,"Impayée"))</f>
        <v/>
      </c>
    </row>
    <row r="56">
      <c r="A56" s="29">
        <f>IF('Paramètres'!$A$59="","",'Paramètres'!$A$59)</f>
        <v/>
      </c>
      <c r="B56" s="13">
        <f>IF($A56="","",SUMIF('Quittances'!$F$5:$F$104,$A56,'Quittances'!$Q$5:$Q$104))</f>
        <v/>
      </c>
      <c r="C56" s="13">
        <f>IF($A56="","",SUMIF('Quittances'!$F$5:$F$104,$A56,'Quittances'!$K$5:$K$104))</f>
        <v/>
      </c>
      <c r="D56" s="30">
        <f>IF($A56="","",COUNTIF('Quittances'!$F$5:$F$104,$A56))</f>
        <v/>
      </c>
      <c r="E56" s="29">
        <f>IF($A56="","",IFERROR(VLOOKUP($A56,'Paramètres'!$A$22:$D$121,4,FALSE),""))</f>
        <v/>
      </c>
      <c r="F56" s="30">
        <f>IF($A56="","",COUNTIFS('Quittances'!$F$5:$F$104,$A56,'Quittances'!$S$5:$S$104,"Impayée"))</f>
        <v/>
      </c>
    </row>
    <row r="57">
      <c r="A57" s="22">
        <f>IF('Paramètres'!$A$60="","",'Paramètres'!$A$60)</f>
        <v/>
      </c>
      <c r="B57" s="8">
        <f>IF($A57="","",SUMIF('Quittances'!$F$5:$F$104,$A57,'Quittances'!$Q$5:$Q$104))</f>
        <v/>
      </c>
      <c r="C57" s="8">
        <f>IF($A57="","",SUMIF('Quittances'!$F$5:$F$104,$A57,'Quittances'!$K$5:$K$104))</f>
        <v/>
      </c>
      <c r="D57" s="25">
        <f>IF($A57="","",COUNTIF('Quittances'!$F$5:$F$104,$A57))</f>
        <v/>
      </c>
      <c r="E57" s="22">
        <f>IF($A57="","",IFERROR(VLOOKUP($A57,'Paramètres'!$A$22:$D$121,4,FALSE),""))</f>
        <v/>
      </c>
      <c r="F57" s="25">
        <f>IF($A57="","",COUNTIFS('Quittances'!$F$5:$F$104,$A57,'Quittances'!$S$5:$S$104,"Impayée"))</f>
        <v/>
      </c>
    </row>
    <row r="58">
      <c r="A58" s="29">
        <f>IF('Paramètres'!$A$61="","",'Paramètres'!$A$61)</f>
        <v/>
      </c>
      <c r="B58" s="13">
        <f>IF($A58="","",SUMIF('Quittances'!$F$5:$F$104,$A58,'Quittances'!$Q$5:$Q$104))</f>
        <v/>
      </c>
      <c r="C58" s="13">
        <f>IF($A58="","",SUMIF('Quittances'!$F$5:$F$104,$A58,'Quittances'!$K$5:$K$104))</f>
        <v/>
      </c>
      <c r="D58" s="30">
        <f>IF($A58="","",COUNTIF('Quittances'!$F$5:$F$104,$A58))</f>
        <v/>
      </c>
      <c r="E58" s="29">
        <f>IF($A58="","",IFERROR(VLOOKUP($A58,'Paramètres'!$A$22:$D$121,4,FALSE),""))</f>
        <v/>
      </c>
      <c r="F58" s="30">
        <f>IF($A58="","",COUNTIFS('Quittances'!$F$5:$F$104,$A58,'Quittances'!$S$5:$S$104,"Impayée"))</f>
        <v/>
      </c>
    </row>
    <row r="59">
      <c r="A59" s="22">
        <f>IF('Paramètres'!$A$62="","",'Paramètres'!$A$62)</f>
        <v/>
      </c>
      <c r="B59" s="8">
        <f>IF($A59="","",SUMIF('Quittances'!$F$5:$F$104,$A59,'Quittances'!$Q$5:$Q$104))</f>
        <v/>
      </c>
      <c r="C59" s="8">
        <f>IF($A59="","",SUMIF('Quittances'!$F$5:$F$104,$A59,'Quittances'!$K$5:$K$104))</f>
        <v/>
      </c>
      <c r="D59" s="25">
        <f>IF($A59="","",COUNTIF('Quittances'!$F$5:$F$104,$A59))</f>
        <v/>
      </c>
      <c r="E59" s="22">
        <f>IF($A59="","",IFERROR(VLOOKUP($A59,'Paramètres'!$A$22:$D$121,4,FALSE),""))</f>
        <v/>
      </c>
      <c r="F59" s="25">
        <f>IF($A59="","",COUNTIFS('Quittances'!$F$5:$F$104,$A59,'Quittances'!$S$5:$S$104,"Impayée"))</f>
        <v/>
      </c>
    </row>
    <row r="60">
      <c r="A60" s="29">
        <f>IF('Paramètres'!$A$63="","",'Paramètres'!$A$63)</f>
        <v/>
      </c>
      <c r="B60" s="13">
        <f>IF($A60="","",SUMIF('Quittances'!$F$5:$F$104,$A60,'Quittances'!$Q$5:$Q$104))</f>
        <v/>
      </c>
      <c r="C60" s="13">
        <f>IF($A60="","",SUMIF('Quittances'!$F$5:$F$104,$A60,'Quittances'!$K$5:$K$104))</f>
        <v/>
      </c>
      <c r="D60" s="30">
        <f>IF($A60="","",COUNTIF('Quittances'!$F$5:$F$104,$A60))</f>
        <v/>
      </c>
      <c r="E60" s="29">
        <f>IF($A60="","",IFERROR(VLOOKUP($A60,'Paramètres'!$A$22:$D$121,4,FALSE),""))</f>
        <v/>
      </c>
      <c r="F60" s="30">
        <f>IF($A60="","",COUNTIFS('Quittances'!$F$5:$F$104,$A60,'Quittances'!$S$5:$S$104,"Impayée"))</f>
        <v/>
      </c>
    </row>
    <row r="61">
      <c r="A61" s="22">
        <f>IF('Paramètres'!$A$64="","",'Paramètres'!$A$64)</f>
        <v/>
      </c>
      <c r="B61" s="8">
        <f>IF($A61="","",SUMIF('Quittances'!$F$5:$F$104,$A61,'Quittances'!$Q$5:$Q$104))</f>
        <v/>
      </c>
      <c r="C61" s="8">
        <f>IF($A61="","",SUMIF('Quittances'!$F$5:$F$104,$A61,'Quittances'!$K$5:$K$104))</f>
        <v/>
      </c>
      <c r="D61" s="25">
        <f>IF($A61="","",COUNTIF('Quittances'!$F$5:$F$104,$A61))</f>
        <v/>
      </c>
      <c r="E61" s="22">
        <f>IF($A61="","",IFERROR(VLOOKUP($A61,'Paramètres'!$A$22:$D$121,4,FALSE),""))</f>
        <v/>
      </c>
      <c r="F61" s="25">
        <f>IF($A61="","",COUNTIFS('Quittances'!$F$5:$F$104,$A61,'Quittances'!$S$5:$S$104,"Impayée"))</f>
        <v/>
      </c>
    </row>
    <row r="62">
      <c r="A62" s="29">
        <f>IF('Paramètres'!$A$65="","",'Paramètres'!$A$65)</f>
        <v/>
      </c>
      <c r="B62" s="13">
        <f>IF($A62="","",SUMIF('Quittances'!$F$5:$F$104,$A62,'Quittances'!$Q$5:$Q$104))</f>
        <v/>
      </c>
      <c r="C62" s="13">
        <f>IF($A62="","",SUMIF('Quittances'!$F$5:$F$104,$A62,'Quittances'!$K$5:$K$104))</f>
        <v/>
      </c>
      <c r="D62" s="30">
        <f>IF($A62="","",COUNTIF('Quittances'!$F$5:$F$104,$A62))</f>
        <v/>
      </c>
      <c r="E62" s="29">
        <f>IF($A62="","",IFERROR(VLOOKUP($A62,'Paramètres'!$A$22:$D$121,4,FALSE),""))</f>
        <v/>
      </c>
      <c r="F62" s="30">
        <f>IF($A62="","",COUNTIFS('Quittances'!$F$5:$F$104,$A62,'Quittances'!$S$5:$S$104,"Impayée"))</f>
        <v/>
      </c>
    </row>
    <row r="63">
      <c r="A63" s="22">
        <f>IF('Paramètres'!$A$66="","",'Paramètres'!$A$66)</f>
        <v/>
      </c>
      <c r="B63" s="8">
        <f>IF($A63="","",SUMIF('Quittances'!$F$5:$F$104,$A63,'Quittances'!$Q$5:$Q$104))</f>
        <v/>
      </c>
      <c r="C63" s="8">
        <f>IF($A63="","",SUMIF('Quittances'!$F$5:$F$104,$A63,'Quittances'!$K$5:$K$104))</f>
        <v/>
      </c>
      <c r="D63" s="25">
        <f>IF($A63="","",COUNTIF('Quittances'!$F$5:$F$104,$A63))</f>
        <v/>
      </c>
      <c r="E63" s="22">
        <f>IF($A63="","",IFERROR(VLOOKUP($A63,'Paramètres'!$A$22:$D$121,4,FALSE),""))</f>
        <v/>
      </c>
      <c r="F63" s="25">
        <f>IF($A63="","",COUNTIFS('Quittances'!$F$5:$F$104,$A63,'Quittances'!$S$5:$S$104,"Impayée"))</f>
        <v/>
      </c>
    </row>
    <row r="64">
      <c r="A64" s="29">
        <f>IF('Paramètres'!$A$67="","",'Paramètres'!$A$67)</f>
        <v/>
      </c>
      <c r="B64" s="13">
        <f>IF($A64="","",SUMIF('Quittances'!$F$5:$F$104,$A64,'Quittances'!$Q$5:$Q$104))</f>
        <v/>
      </c>
      <c r="C64" s="13">
        <f>IF($A64="","",SUMIF('Quittances'!$F$5:$F$104,$A64,'Quittances'!$K$5:$K$104))</f>
        <v/>
      </c>
      <c r="D64" s="30">
        <f>IF($A64="","",COUNTIF('Quittances'!$F$5:$F$104,$A64))</f>
        <v/>
      </c>
      <c r="E64" s="29">
        <f>IF($A64="","",IFERROR(VLOOKUP($A64,'Paramètres'!$A$22:$D$121,4,FALSE),""))</f>
        <v/>
      </c>
      <c r="F64" s="30">
        <f>IF($A64="","",COUNTIFS('Quittances'!$F$5:$F$104,$A64,'Quittances'!$S$5:$S$104,"Impayée"))</f>
        <v/>
      </c>
    </row>
    <row r="65">
      <c r="A65" s="22">
        <f>IF('Paramètres'!$A$68="","",'Paramètres'!$A$68)</f>
        <v/>
      </c>
      <c r="B65" s="8">
        <f>IF($A65="","",SUMIF('Quittances'!$F$5:$F$104,$A65,'Quittances'!$Q$5:$Q$104))</f>
        <v/>
      </c>
      <c r="C65" s="8">
        <f>IF($A65="","",SUMIF('Quittances'!$F$5:$F$104,$A65,'Quittances'!$K$5:$K$104))</f>
        <v/>
      </c>
      <c r="D65" s="25">
        <f>IF($A65="","",COUNTIF('Quittances'!$F$5:$F$104,$A65))</f>
        <v/>
      </c>
      <c r="E65" s="22">
        <f>IF($A65="","",IFERROR(VLOOKUP($A65,'Paramètres'!$A$22:$D$121,4,FALSE),""))</f>
        <v/>
      </c>
      <c r="F65" s="25">
        <f>IF($A65="","",COUNTIFS('Quittances'!$F$5:$F$104,$A65,'Quittances'!$S$5:$S$104,"Impayée"))</f>
        <v/>
      </c>
    </row>
    <row r="66">
      <c r="A66" s="29">
        <f>IF('Paramètres'!$A$69="","",'Paramètres'!$A$69)</f>
        <v/>
      </c>
      <c r="B66" s="13">
        <f>IF($A66="","",SUMIF('Quittances'!$F$5:$F$104,$A66,'Quittances'!$Q$5:$Q$104))</f>
        <v/>
      </c>
      <c r="C66" s="13">
        <f>IF($A66="","",SUMIF('Quittances'!$F$5:$F$104,$A66,'Quittances'!$K$5:$K$104))</f>
        <v/>
      </c>
      <c r="D66" s="30">
        <f>IF($A66="","",COUNTIF('Quittances'!$F$5:$F$104,$A66))</f>
        <v/>
      </c>
      <c r="E66" s="29">
        <f>IF($A66="","",IFERROR(VLOOKUP($A66,'Paramètres'!$A$22:$D$121,4,FALSE),""))</f>
        <v/>
      </c>
      <c r="F66" s="30">
        <f>IF($A66="","",COUNTIFS('Quittances'!$F$5:$F$104,$A66,'Quittances'!$S$5:$S$104,"Impayée"))</f>
        <v/>
      </c>
    </row>
    <row r="67">
      <c r="A67" s="22">
        <f>IF('Paramètres'!$A$70="","",'Paramètres'!$A$70)</f>
        <v/>
      </c>
      <c r="B67" s="8">
        <f>IF($A67="","",SUMIF('Quittances'!$F$5:$F$104,$A67,'Quittances'!$Q$5:$Q$104))</f>
        <v/>
      </c>
      <c r="C67" s="8">
        <f>IF($A67="","",SUMIF('Quittances'!$F$5:$F$104,$A67,'Quittances'!$K$5:$K$104))</f>
        <v/>
      </c>
      <c r="D67" s="25">
        <f>IF($A67="","",COUNTIF('Quittances'!$F$5:$F$104,$A67))</f>
        <v/>
      </c>
      <c r="E67" s="22">
        <f>IF($A67="","",IFERROR(VLOOKUP($A67,'Paramètres'!$A$22:$D$121,4,FALSE),""))</f>
        <v/>
      </c>
      <c r="F67" s="25">
        <f>IF($A67="","",COUNTIFS('Quittances'!$F$5:$F$104,$A67,'Quittances'!$S$5:$S$104,"Impayée"))</f>
        <v/>
      </c>
    </row>
    <row r="68">
      <c r="A68" s="29">
        <f>IF('Paramètres'!$A$71="","",'Paramètres'!$A$71)</f>
        <v/>
      </c>
      <c r="B68" s="13">
        <f>IF($A68="","",SUMIF('Quittances'!$F$5:$F$104,$A68,'Quittances'!$Q$5:$Q$104))</f>
        <v/>
      </c>
      <c r="C68" s="13">
        <f>IF($A68="","",SUMIF('Quittances'!$F$5:$F$104,$A68,'Quittances'!$K$5:$K$104))</f>
        <v/>
      </c>
      <c r="D68" s="30">
        <f>IF($A68="","",COUNTIF('Quittances'!$F$5:$F$104,$A68))</f>
        <v/>
      </c>
      <c r="E68" s="29">
        <f>IF($A68="","",IFERROR(VLOOKUP($A68,'Paramètres'!$A$22:$D$121,4,FALSE),""))</f>
        <v/>
      </c>
      <c r="F68" s="30">
        <f>IF($A68="","",COUNTIFS('Quittances'!$F$5:$F$104,$A68,'Quittances'!$S$5:$S$104,"Impayée"))</f>
        <v/>
      </c>
    </row>
    <row r="69">
      <c r="A69" s="22">
        <f>IF('Paramètres'!$A$72="","",'Paramètres'!$A$72)</f>
        <v/>
      </c>
      <c r="B69" s="8">
        <f>IF($A69="","",SUMIF('Quittances'!$F$5:$F$104,$A69,'Quittances'!$Q$5:$Q$104))</f>
        <v/>
      </c>
      <c r="C69" s="8">
        <f>IF($A69="","",SUMIF('Quittances'!$F$5:$F$104,$A69,'Quittances'!$K$5:$K$104))</f>
        <v/>
      </c>
      <c r="D69" s="25">
        <f>IF($A69="","",COUNTIF('Quittances'!$F$5:$F$104,$A69))</f>
        <v/>
      </c>
      <c r="E69" s="22">
        <f>IF($A69="","",IFERROR(VLOOKUP($A69,'Paramètres'!$A$22:$D$121,4,FALSE),""))</f>
        <v/>
      </c>
      <c r="F69" s="25">
        <f>IF($A69="","",COUNTIFS('Quittances'!$F$5:$F$104,$A69,'Quittances'!$S$5:$S$104,"Impayée"))</f>
        <v/>
      </c>
    </row>
    <row r="70">
      <c r="A70" s="29">
        <f>IF('Paramètres'!$A$73="","",'Paramètres'!$A$73)</f>
        <v/>
      </c>
      <c r="B70" s="13">
        <f>IF($A70="","",SUMIF('Quittances'!$F$5:$F$104,$A70,'Quittances'!$Q$5:$Q$104))</f>
        <v/>
      </c>
      <c r="C70" s="13">
        <f>IF($A70="","",SUMIF('Quittances'!$F$5:$F$104,$A70,'Quittances'!$K$5:$K$104))</f>
        <v/>
      </c>
      <c r="D70" s="30">
        <f>IF($A70="","",COUNTIF('Quittances'!$F$5:$F$104,$A70))</f>
        <v/>
      </c>
      <c r="E70" s="29">
        <f>IF($A70="","",IFERROR(VLOOKUP($A70,'Paramètres'!$A$22:$D$121,4,FALSE),""))</f>
        <v/>
      </c>
      <c r="F70" s="30">
        <f>IF($A70="","",COUNTIFS('Quittances'!$F$5:$F$104,$A70,'Quittances'!$S$5:$S$104,"Impayée"))</f>
        <v/>
      </c>
    </row>
    <row r="71">
      <c r="A71" s="22">
        <f>IF('Paramètres'!$A$74="","",'Paramètres'!$A$74)</f>
        <v/>
      </c>
      <c r="B71" s="8">
        <f>IF($A71="","",SUMIF('Quittances'!$F$5:$F$104,$A71,'Quittances'!$Q$5:$Q$104))</f>
        <v/>
      </c>
      <c r="C71" s="8">
        <f>IF($A71="","",SUMIF('Quittances'!$F$5:$F$104,$A71,'Quittances'!$K$5:$K$104))</f>
        <v/>
      </c>
      <c r="D71" s="25">
        <f>IF($A71="","",COUNTIF('Quittances'!$F$5:$F$104,$A71))</f>
        <v/>
      </c>
      <c r="E71" s="22">
        <f>IF($A71="","",IFERROR(VLOOKUP($A71,'Paramètres'!$A$22:$D$121,4,FALSE),""))</f>
        <v/>
      </c>
      <c r="F71" s="25">
        <f>IF($A71="","",COUNTIFS('Quittances'!$F$5:$F$104,$A71,'Quittances'!$S$5:$S$104,"Impayée"))</f>
        <v/>
      </c>
    </row>
    <row r="72">
      <c r="A72" s="29">
        <f>IF('Paramètres'!$A$75="","",'Paramètres'!$A$75)</f>
        <v/>
      </c>
      <c r="B72" s="13">
        <f>IF($A72="","",SUMIF('Quittances'!$F$5:$F$104,$A72,'Quittances'!$Q$5:$Q$104))</f>
        <v/>
      </c>
      <c r="C72" s="13">
        <f>IF($A72="","",SUMIF('Quittances'!$F$5:$F$104,$A72,'Quittances'!$K$5:$K$104))</f>
        <v/>
      </c>
      <c r="D72" s="30">
        <f>IF($A72="","",COUNTIF('Quittances'!$F$5:$F$104,$A72))</f>
        <v/>
      </c>
      <c r="E72" s="29">
        <f>IF($A72="","",IFERROR(VLOOKUP($A72,'Paramètres'!$A$22:$D$121,4,FALSE),""))</f>
        <v/>
      </c>
      <c r="F72" s="30">
        <f>IF($A72="","",COUNTIFS('Quittances'!$F$5:$F$104,$A72,'Quittances'!$S$5:$S$104,"Impayée"))</f>
        <v/>
      </c>
    </row>
    <row r="73">
      <c r="A73" s="22">
        <f>IF('Paramètres'!$A$76="","",'Paramètres'!$A$76)</f>
        <v/>
      </c>
      <c r="B73" s="8">
        <f>IF($A73="","",SUMIF('Quittances'!$F$5:$F$104,$A73,'Quittances'!$Q$5:$Q$104))</f>
        <v/>
      </c>
      <c r="C73" s="8">
        <f>IF($A73="","",SUMIF('Quittances'!$F$5:$F$104,$A73,'Quittances'!$K$5:$K$104))</f>
        <v/>
      </c>
      <c r="D73" s="25">
        <f>IF($A73="","",COUNTIF('Quittances'!$F$5:$F$104,$A73))</f>
        <v/>
      </c>
      <c r="E73" s="22">
        <f>IF($A73="","",IFERROR(VLOOKUP($A73,'Paramètres'!$A$22:$D$121,4,FALSE),""))</f>
        <v/>
      </c>
      <c r="F73" s="25">
        <f>IF($A73="","",COUNTIFS('Quittances'!$F$5:$F$104,$A73,'Quittances'!$S$5:$S$104,"Impayée"))</f>
        <v/>
      </c>
    </row>
    <row r="74">
      <c r="A74" s="29">
        <f>IF('Paramètres'!$A$77="","",'Paramètres'!$A$77)</f>
        <v/>
      </c>
      <c r="B74" s="13">
        <f>IF($A74="","",SUMIF('Quittances'!$F$5:$F$104,$A74,'Quittances'!$Q$5:$Q$104))</f>
        <v/>
      </c>
      <c r="C74" s="13">
        <f>IF($A74="","",SUMIF('Quittances'!$F$5:$F$104,$A74,'Quittances'!$K$5:$K$104))</f>
        <v/>
      </c>
      <c r="D74" s="30">
        <f>IF($A74="","",COUNTIF('Quittances'!$F$5:$F$104,$A74))</f>
        <v/>
      </c>
      <c r="E74" s="29">
        <f>IF($A74="","",IFERROR(VLOOKUP($A74,'Paramètres'!$A$22:$D$121,4,FALSE),""))</f>
        <v/>
      </c>
      <c r="F74" s="30">
        <f>IF($A74="","",COUNTIFS('Quittances'!$F$5:$F$104,$A74,'Quittances'!$S$5:$S$104,"Impayée"))</f>
        <v/>
      </c>
    </row>
    <row r="75">
      <c r="A75" s="22">
        <f>IF('Paramètres'!$A$78="","",'Paramètres'!$A$78)</f>
        <v/>
      </c>
      <c r="B75" s="8">
        <f>IF($A75="","",SUMIF('Quittances'!$F$5:$F$104,$A75,'Quittances'!$Q$5:$Q$104))</f>
        <v/>
      </c>
      <c r="C75" s="8">
        <f>IF($A75="","",SUMIF('Quittances'!$F$5:$F$104,$A75,'Quittances'!$K$5:$K$104))</f>
        <v/>
      </c>
      <c r="D75" s="25">
        <f>IF($A75="","",COUNTIF('Quittances'!$F$5:$F$104,$A75))</f>
        <v/>
      </c>
      <c r="E75" s="22">
        <f>IF($A75="","",IFERROR(VLOOKUP($A75,'Paramètres'!$A$22:$D$121,4,FALSE),""))</f>
        <v/>
      </c>
      <c r="F75" s="25">
        <f>IF($A75="","",COUNTIFS('Quittances'!$F$5:$F$104,$A75,'Quittances'!$S$5:$S$104,"Impayée"))</f>
        <v/>
      </c>
    </row>
    <row r="76">
      <c r="A76" s="29">
        <f>IF('Paramètres'!$A$79="","",'Paramètres'!$A$79)</f>
        <v/>
      </c>
      <c r="B76" s="13">
        <f>IF($A76="","",SUMIF('Quittances'!$F$5:$F$104,$A76,'Quittances'!$Q$5:$Q$104))</f>
        <v/>
      </c>
      <c r="C76" s="13">
        <f>IF($A76="","",SUMIF('Quittances'!$F$5:$F$104,$A76,'Quittances'!$K$5:$K$104))</f>
        <v/>
      </c>
      <c r="D76" s="30">
        <f>IF($A76="","",COUNTIF('Quittances'!$F$5:$F$104,$A76))</f>
        <v/>
      </c>
      <c r="E76" s="29">
        <f>IF($A76="","",IFERROR(VLOOKUP($A76,'Paramètres'!$A$22:$D$121,4,FALSE),""))</f>
        <v/>
      </c>
      <c r="F76" s="30">
        <f>IF($A76="","",COUNTIFS('Quittances'!$F$5:$F$104,$A76,'Quittances'!$S$5:$S$104,"Impayée"))</f>
        <v/>
      </c>
    </row>
    <row r="77">
      <c r="A77" s="22">
        <f>IF('Paramètres'!$A$80="","",'Paramètres'!$A$80)</f>
        <v/>
      </c>
      <c r="B77" s="8">
        <f>IF($A77="","",SUMIF('Quittances'!$F$5:$F$104,$A77,'Quittances'!$Q$5:$Q$104))</f>
        <v/>
      </c>
      <c r="C77" s="8">
        <f>IF($A77="","",SUMIF('Quittances'!$F$5:$F$104,$A77,'Quittances'!$K$5:$K$104))</f>
        <v/>
      </c>
      <c r="D77" s="25">
        <f>IF($A77="","",COUNTIF('Quittances'!$F$5:$F$104,$A77))</f>
        <v/>
      </c>
      <c r="E77" s="22">
        <f>IF($A77="","",IFERROR(VLOOKUP($A77,'Paramètres'!$A$22:$D$121,4,FALSE),""))</f>
        <v/>
      </c>
      <c r="F77" s="25">
        <f>IF($A77="","",COUNTIFS('Quittances'!$F$5:$F$104,$A77,'Quittances'!$S$5:$S$104,"Impayée"))</f>
        <v/>
      </c>
    </row>
    <row r="78">
      <c r="A78" s="29">
        <f>IF('Paramètres'!$A$81="","",'Paramètres'!$A$81)</f>
        <v/>
      </c>
      <c r="B78" s="13">
        <f>IF($A78="","",SUMIF('Quittances'!$F$5:$F$104,$A78,'Quittances'!$Q$5:$Q$104))</f>
        <v/>
      </c>
      <c r="C78" s="13">
        <f>IF($A78="","",SUMIF('Quittances'!$F$5:$F$104,$A78,'Quittances'!$K$5:$K$104))</f>
        <v/>
      </c>
      <c r="D78" s="30">
        <f>IF($A78="","",COUNTIF('Quittances'!$F$5:$F$104,$A78))</f>
        <v/>
      </c>
      <c r="E78" s="29">
        <f>IF($A78="","",IFERROR(VLOOKUP($A78,'Paramètres'!$A$22:$D$121,4,FALSE),""))</f>
        <v/>
      </c>
      <c r="F78" s="30">
        <f>IF($A78="","",COUNTIFS('Quittances'!$F$5:$F$104,$A78,'Quittances'!$S$5:$S$104,"Impayée"))</f>
        <v/>
      </c>
    </row>
    <row r="79">
      <c r="A79" s="22">
        <f>IF('Paramètres'!$A$82="","",'Paramètres'!$A$82)</f>
        <v/>
      </c>
      <c r="B79" s="8">
        <f>IF($A79="","",SUMIF('Quittances'!$F$5:$F$104,$A79,'Quittances'!$Q$5:$Q$104))</f>
        <v/>
      </c>
      <c r="C79" s="8">
        <f>IF($A79="","",SUMIF('Quittances'!$F$5:$F$104,$A79,'Quittances'!$K$5:$K$104))</f>
        <v/>
      </c>
      <c r="D79" s="25">
        <f>IF($A79="","",COUNTIF('Quittances'!$F$5:$F$104,$A79))</f>
        <v/>
      </c>
      <c r="E79" s="22">
        <f>IF($A79="","",IFERROR(VLOOKUP($A79,'Paramètres'!$A$22:$D$121,4,FALSE),""))</f>
        <v/>
      </c>
      <c r="F79" s="25">
        <f>IF($A79="","",COUNTIFS('Quittances'!$F$5:$F$104,$A79,'Quittances'!$S$5:$S$104,"Impayée"))</f>
        <v/>
      </c>
    </row>
    <row r="80">
      <c r="A80" s="29">
        <f>IF('Paramètres'!$A$83="","",'Paramètres'!$A$83)</f>
        <v/>
      </c>
      <c r="B80" s="13">
        <f>IF($A80="","",SUMIF('Quittances'!$F$5:$F$104,$A80,'Quittances'!$Q$5:$Q$104))</f>
        <v/>
      </c>
      <c r="C80" s="13">
        <f>IF($A80="","",SUMIF('Quittances'!$F$5:$F$104,$A80,'Quittances'!$K$5:$K$104))</f>
        <v/>
      </c>
      <c r="D80" s="30">
        <f>IF($A80="","",COUNTIF('Quittances'!$F$5:$F$104,$A80))</f>
        <v/>
      </c>
      <c r="E80" s="29">
        <f>IF($A80="","",IFERROR(VLOOKUP($A80,'Paramètres'!$A$22:$D$121,4,FALSE),""))</f>
        <v/>
      </c>
      <c r="F80" s="30">
        <f>IF($A80="","",COUNTIFS('Quittances'!$F$5:$F$104,$A80,'Quittances'!$S$5:$S$104,"Impayée"))</f>
        <v/>
      </c>
    </row>
    <row r="81">
      <c r="A81" s="22">
        <f>IF('Paramètres'!$A$84="","",'Paramètres'!$A$84)</f>
        <v/>
      </c>
      <c r="B81" s="8">
        <f>IF($A81="","",SUMIF('Quittances'!$F$5:$F$104,$A81,'Quittances'!$Q$5:$Q$104))</f>
        <v/>
      </c>
      <c r="C81" s="8">
        <f>IF($A81="","",SUMIF('Quittances'!$F$5:$F$104,$A81,'Quittances'!$K$5:$K$104))</f>
        <v/>
      </c>
      <c r="D81" s="25">
        <f>IF($A81="","",COUNTIF('Quittances'!$F$5:$F$104,$A81))</f>
        <v/>
      </c>
      <c r="E81" s="22">
        <f>IF($A81="","",IFERROR(VLOOKUP($A81,'Paramètres'!$A$22:$D$121,4,FALSE),""))</f>
        <v/>
      </c>
      <c r="F81" s="25">
        <f>IF($A81="","",COUNTIFS('Quittances'!$F$5:$F$104,$A81,'Quittances'!$S$5:$S$104,"Impayée"))</f>
        <v/>
      </c>
    </row>
    <row r="82">
      <c r="A82" s="29">
        <f>IF('Paramètres'!$A$85="","",'Paramètres'!$A$85)</f>
        <v/>
      </c>
      <c r="B82" s="13">
        <f>IF($A82="","",SUMIF('Quittances'!$F$5:$F$104,$A82,'Quittances'!$Q$5:$Q$104))</f>
        <v/>
      </c>
      <c r="C82" s="13">
        <f>IF($A82="","",SUMIF('Quittances'!$F$5:$F$104,$A82,'Quittances'!$K$5:$K$104))</f>
        <v/>
      </c>
      <c r="D82" s="30">
        <f>IF($A82="","",COUNTIF('Quittances'!$F$5:$F$104,$A82))</f>
        <v/>
      </c>
      <c r="E82" s="29">
        <f>IF($A82="","",IFERROR(VLOOKUP($A82,'Paramètres'!$A$22:$D$121,4,FALSE),""))</f>
        <v/>
      </c>
      <c r="F82" s="30">
        <f>IF($A82="","",COUNTIFS('Quittances'!$F$5:$F$104,$A82,'Quittances'!$S$5:$S$104,"Impayée"))</f>
        <v/>
      </c>
    </row>
    <row r="83">
      <c r="A83" s="22">
        <f>IF('Paramètres'!$A$86="","",'Paramètres'!$A$86)</f>
        <v/>
      </c>
      <c r="B83" s="8">
        <f>IF($A83="","",SUMIF('Quittances'!$F$5:$F$104,$A83,'Quittances'!$Q$5:$Q$104))</f>
        <v/>
      </c>
      <c r="C83" s="8">
        <f>IF($A83="","",SUMIF('Quittances'!$F$5:$F$104,$A83,'Quittances'!$K$5:$K$104))</f>
        <v/>
      </c>
      <c r="D83" s="25">
        <f>IF($A83="","",COUNTIF('Quittances'!$F$5:$F$104,$A83))</f>
        <v/>
      </c>
      <c r="E83" s="22">
        <f>IF($A83="","",IFERROR(VLOOKUP($A83,'Paramètres'!$A$22:$D$121,4,FALSE),""))</f>
        <v/>
      </c>
      <c r="F83" s="25">
        <f>IF($A83="","",COUNTIFS('Quittances'!$F$5:$F$104,$A83,'Quittances'!$S$5:$S$104,"Impayée"))</f>
        <v/>
      </c>
    </row>
    <row r="84">
      <c r="A84" s="29">
        <f>IF('Paramètres'!$A$87="","",'Paramètres'!$A$87)</f>
        <v/>
      </c>
      <c r="B84" s="13">
        <f>IF($A84="","",SUMIF('Quittances'!$F$5:$F$104,$A84,'Quittances'!$Q$5:$Q$104))</f>
        <v/>
      </c>
      <c r="C84" s="13">
        <f>IF($A84="","",SUMIF('Quittances'!$F$5:$F$104,$A84,'Quittances'!$K$5:$K$104))</f>
        <v/>
      </c>
      <c r="D84" s="30">
        <f>IF($A84="","",COUNTIF('Quittances'!$F$5:$F$104,$A84))</f>
        <v/>
      </c>
      <c r="E84" s="29">
        <f>IF($A84="","",IFERROR(VLOOKUP($A84,'Paramètres'!$A$22:$D$121,4,FALSE),""))</f>
        <v/>
      </c>
      <c r="F84" s="30">
        <f>IF($A84="","",COUNTIFS('Quittances'!$F$5:$F$104,$A84,'Quittances'!$S$5:$S$104,"Impayée"))</f>
        <v/>
      </c>
    </row>
    <row r="85">
      <c r="A85" s="22">
        <f>IF('Paramètres'!$A$88="","",'Paramètres'!$A$88)</f>
        <v/>
      </c>
      <c r="B85" s="8">
        <f>IF($A85="","",SUMIF('Quittances'!$F$5:$F$104,$A85,'Quittances'!$Q$5:$Q$104))</f>
        <v/>
      </c>
      <c r="C85" s="8">
        <f>IF($A85="","",SUMIF('Quittances'!$F$5:$F$104,$A85,'Quittances'!$K$5:$K$104))</f>
        <v/>
      </c>
      <c r="D85" s="25">
        <f>IF($A85="","",COUNTIF('Quittances'!$F$5:$F$104,$A85))</f>
        <v/>
      </c>
      <c r="E85" s="22">
        <f>IF($A85="","",IFERROR(VLOOKUP($A85,'Paramètres'!$A$22:$D$121,4,FALSE),""))</f>
        <v/>
      </c>
      <c r="F85" s="25">
        <f>IF($A85="","",COUNTIFS('Quittances'!$F$5:$F$104,$A85,'Quittances'!$S$5:$S$104,"Impayée"))</f>
        <v/>
      </c>
    </row>
    <row r="86">
      <c r="A86" s="29">
        <f>IF('Paramètres'!$A$89="","",'Paramètres'!$A$89)</f>
        <v/>
      </c>
      <c r="B86" s="13">
        <f>IF($A86="","",SUMIF('Quittances'!$F$5:$F$104,$A86,'Quittances'!$Q$5:$Q$104))</f>
        <v/>
      </c>
      <c r="C86" s="13">
        <f>IF($A86="","",SUMIF('Quittances'!$F$5:$F$104,$A86,'Quittances'!$K$5:$K$104))</f>
        <v/>
      </c>
      <c r="D86" s="30">
        <f>IF($A86="","",COUNTIF('Quittances'!$F$5:$F$104,$A86))</f>
        <v/>
      </c>
      <c r="E86" s="29">
        <f>IF($A86="","",IFERROR(VLOOKUP($A86,'Paramètres'!$A$22:$D$121,4,FALSE),""))</f>
        <v/>
      </c>
      <c r="F86" s="30">
        <f>IF($A86="","",COUNTIFS('Quittances'!$F$5:$F$104,$A86,'Quittances'!$S$5:$S$104,"Impayée"))</f>
        <v/>
      </c>
    </row>
    <row r="87">
      <c r="A87" s="22">
        <f>IF('Paramètres'!$A$90="","",'Paramètres'!$A$90)</f>
        <v/>
      </c>
      <c r="B87" s="8">
        <f>IF($A87="","",SUMIF('Quittances'!$F$5:$F$104,$A87,'Quittances'!$Q$5:$Q$104))</f>
        <v/>
      </c>
      <c r="C87" s="8">
        <f>IF($A87="","",SUMIF('Quittances'!$F$5:$F$104,$A87,'Quittances'!$K$5:$K$104))</f>
        <v/>
      </c>
      <c r="D87" s="25">
        <f>IF($A87="","",COUNTIF('Quittances'!$F$5:$F$104,$A87))</f>
        <v/>
      </c>
      <c r="E87" s="22">
        <f>IF($A87="","",IFERROR(VLOOKUP($A87,'Paramètres'!$A$22:$D$121,4,FALSE),""))</f>
        <v/>
      </c>
      <c r="F87" s="25">
        <f>IF($A87="","",COUNTIFS('Quittances'!$F$5:$F$104,$A87,'Quittances'!$S$5:$S$104,"Impayée"))</f>
        <v/>
      </c>
    </row>
    <row r="88">
      <c r="A88" s="29">
        <f>IF('Paramètres'!$A$91="","",'Paramètres'!$A$91)</f>
        <v/>
      </c>
      <c r="B88" s="13">
        <f>IF($A88="","",SUMIF('Quittances'!$F$5:$F$104,$A88,'Quittances'!$Q$5:$Q$104))</f>
        <v/>
      </c>
      <c r="C88" s="13">
        <f>IF($A88="","",SUMIF('Quittances'!$F$5:$F$104,$A88,'Quittances'!$K$5:$K$104))</f>
        <v/>
      </c>
      <c r="D88" s="30">
        <f>IF($A88="","",COUNTIF('Quittances'!$F$5:$F$104,$A88))</f>
        <v/>
      </c>
      <c r="E88" s="29">
        <f>IF($A88="","",IFERROR(VLOOKUP($A88,'Paramètres'!$A$22:$D$121,4,FALSE),""))</f>
        <v/>
      </c>
      <c r="F88" s="30">
        <f>IF($A88="","",COUNTIFS('Quittances'!$F$5:$F$104,$A88,'Quittances'!$S$5:$S$104,"Impayée"))</f>
        <v/>
      </c>
    </row>
    <row r="89">
      <c r="A89" s="22">
        <f>IF('Paramètres'!$A$92="","",'Paramètres'!$A$92)</f>
        <v/>
      </c>
      <c r="B89" s="8">
        <f>IF($A89="","",SUMIF('Quittances'!$F$5:$F$104,$A89,'Quittances'!$Q$5:$Q$104))</f>
        <v/>
      </c>
      <c r="C89" s="8">
        <f>IF($A89="","",SUMIF('Quittances'!$F$5:$F$104,$A89,'Quittances'!$K$5:$K$104))</f>
        <v/>
      </c>
      <c r="D89" s="25">
        <f>IF($A89="","",COUNTIF('Quittances'!$F$5:$F$104,$A89))</f>
        <v/>
      </c>
      <c r="E89" s="22">
        <f>IF($A89="","",IFERROR(VLOOKUP($A89,'Paramètres'!$A$22:$D$121,4,FALSE),""))</f>
        <v/>
      </c>
      <c r="F89" s="25">
        <f>IF($A89="","",COUNTIFS('Quittances'!$F$5:$F$104,$A89,'Quittances'!$S$5:$S$104,"Impayée"))</f>
        <v/>
      </c>
    </row>
    <row r="90">
      <c r="A90" s="29">
        <f>IF('Paramètres'!$A$93="","",'Paramètres'!$A$93)</f>
        <v/>
      </c>
      <c r="B90" s="13">
        <f>IF($A90="","",SUMIF('Quittances'!$F$5:$F$104,$A90,'Quittances'!$Q$5:$Q$104))</f>
        <v/>
      </c>
      <c r="C90" s="13">
        <f>IF($A90="","",SUMIF('Quittances'!$F$5:$F$104,$A90,'Quittances'!$K$5:$K$104))</f>
        <v/>
      </c>
      <c r="D90" s="30">
        <f>IF($A90="","",COUNTIF('Quittances'!$F$5:$F$104,$A90))</f>
        <v/>
      </c>
      <c r="E90" s="29">
        <f>IF($A90="","",IFERROR(VLOOKUP($A90,'Paramètres'!$A$22:$D$121,4,FALSE),""))</f>
        <v/>
      </c>
      <c r="F90" s="30">
        <f>IF($A90="","",COUNTIFS('Quittances'!$F$5:$F$104,$A90,'Quittances'!$S$5:$S$104,"Impayée"))</f>
        <v/>
      </c>
    </row>
    <row r="91">
      <c r="A91" s="22">
        <f>IF('Paramètres'!$A$94="","",'Paramètres'!$A$94)</f>
        <v/>
      </c>
      <c r="B91" s="8">
        <f>IF($A91="","",SUMIF('Quittances'!$F$5:$F$104,$A91,'Quittances'!$Q$5:$Q$104))</f>
        <v/>
      </c>
      <c r="C91" s="8">
        <f>IF($A91="","",SUMIF('Quittances'!$F$5:$F$104,$A91,'Quittances'!$K$5:$K$104))</f>
        <v/>
      </c>
      <c r="D91" s="25">
        <f>IF($A91="","",COUNTIF('Quittances'!$F$5:$F$104,$A91))</f>
        <v/>
      </c>
      <c r="E91" s="22">
        <f>IF($A91="","",IFERROR(VLOOKUP($A91,'Paramètres'!$A$22:$D$121,4,FALSE),""))</f>
        <v/>
      </c>
      <c r="F91" s="25">
        <f>IF($A91="","",COUNTIFS('Quittances'!$F$5:$F$104,$A91,'Quittances'!$S$5:$S$104,"Impayée"))</f>
        <v/>
      </c>
    </row>
    <row r="92">
      <c r="A92" s="29">
        <f>IF('Paramètres'!$A$95="","",'Paramètres'!$A$95)</f>
        <v/>
      </c>
      <c r="B92" s="13">
        <f>IF($A92="","",SUMIF('Quittances'!$F$5:$F$104,$A92,'Quittances'!$Q$5:$Q$104))</f>
        <v/>
      </c>
      <c r="C92" s="13">
        <f>IF($A92="","",SUMIF('Quittances'!$F$5:$F$104,$A92,'Quittances'!$K$5:$K$104))</f>
        <v/>
      </c>
      <c r="D92" s="30">
        <f>IF($A92="","",COUNTIF('Quittances'!$F$5:$F$104,$A92))</f>
        <v/>
      </c>
      <c r="E92" s="29">
        <f>IF($A92="","",IFERROR(VLOOKUP($A92,'Paramètres'!$A$22:$D$121,4,FALSE),""))</f>
        <v/>
      </c>
      <c r="F92" s="30">
        <f>IF($A92="","",COUNTIFS('Quittances'!$F$5:$F$104,$A92,'Quittances'!$S$5:$S$104,"Impayée"))</f>
        <v/>
      </c>
    </row>
    <row r="93">
      <c r="A93" s="22">
        <f>IF('Paramètres'!$A$96="","",'Paramètres'!$A$96)</f>
        <v/>
      </c>
      <c r="B93" s="8">
        <f>IF($A93="","",SUMIF('Quittances'!$F$5:$F$104,$A93,'Quittances'!$Q$5:$Q$104))</f>
        <v/>
      </c>
      <c r="C93" s="8">
        <f>IF($A93="","",SUMIF('Quittances'!$F$5:$F$104,$A93,'Quittances'!$K$5:$K$104))</f>
        <v/>
      </c>
      <c r="D93" s="25">
        <f>IF($A93="","",COUNTIF('Quittances'!$F$5:$F$104,$A93))</f>
        <v/>
      </c>
      <c r="E93" s="22">
        <f>IF($A93="","",IFERROR(VLOOKUP($A93,'Paramètres'!$A$22:$D$121,4,FALSE),""))</f>
        <v/>
      </c>
      <c r="F93" s="25">
        <f>IF($A93="","",COUNTIFS('Quittances'!$F$5:$F$104,$A93,'Quittances'!$S$5:$S$104,"Impayée"))</f>
        <v/>
      </c>
    </row>
    <row r="94">
      <c r="A94" s="29">
        <f>IF('Paramètres'!$A$97="","",'Paramètres'!$A$97)</f>
        <v/>
      </c>
      <c r="B94" s="13">
        <f>IF($A94="","",SUMIF('Quittances'!$F$5:$F$104,$A94,'Quittances'!$Q$5:$Q$104))</f>
        <v/>
      </c>
      <c r="C94" s="13">
        <f>IF($A94="","",SUMIF('Quittances'!$F$5:$F$104,$A94,'Quittances'!$K$5:$K$104))</f>
        <v/>
      </c>
      <c r="D94" s="30">
        <f>IF($A94="","",COUNTIF('Quittances'!$F$5:$F$104,$A94))</f>
        <v/>
      </c>
      <c r="E94" s="29">
        <f>IF($A94="","",IFERROR(VLOOKUP($A94,'Paramètres'!$A$22:$D$121,4,FALSE),""))</f>
        <v/>
      </c>
      <c r="F94" s="30">
        <f>IF($A94="","",COUNTIFS('Quittances'!$F$5:$F$104,$A94,'Quittances'!$S$5:$S$104,"Impayée"))</f>
        <v/>
      </c>
    </row>
    <row r="95">
      <c r="A95" s="22">
        <f>IF('Paramètres'!$A$98="","",'Paramètres'!$A$98)</f>
        <v/>
      </c>
      <c r="B95" s="8">
        <f>IF($A95="","",SUMIF('Quittances'!$F$5:$F$104,$A95,'Quittances'!$Q$5:$Q$104))</f>
        <v/>
      </c>
      <c r="C95" s="8">
        <f>IF($A95="","",SUMIF('Quittances'!$F$5:$F$104,$A95,'Quittances'!$K$5:$K$104))</f>
        <v/>
      </c>
      <c r="D95" s="25">
        <f>IF($A95="","",COUNTIF('Quittances'!$F$5:$F$104,$A95))</f>
        <v/>
      </c>
      <c r="E95" s="22">
        <f>IF($A95="","",IFERROR(VLOOKUP($A95,'Paramètres'!$A$22:$D$121,4,FALSE),""))</f>
        <v/>
      </c>
      <c r="F95" s="25">
        <f>IF($A95="","",COUNTIFS('Quittances'!$F$5:$F$104,$A95,'Quittances'!$S$5:$S$104,"Impayée"))</f>
        <v/>
      </c>
    </row>
    <row r="96">
      <c r="A96" s="29">
        <f>IF('Paramètres'!$A$99="","",'Paramètres'!$A$99)</f>
        <v/>
      </c>
      <c r="B96" s="13">
        <f>IF($A96="","",SUMIF('Quittances'!$F$5:$F$104,$A96,'Quittances'!$Q$5:$Q$104))</f>
        <v/>
      </c>
      <c r="C96" s="13">
        <f>IF($A96="","",SUMIF('Quittances'!$F$5:$F$104,$A96,'Quittances'!$K$5:$K$104))</f>
        <v/>
      </c>
      <c r="D96" s="30">
        <f>IF($A96="","",COUNTIF('Quittances'!$F$5:$F$104,$A96))</f>
        <v/>
      </c>
      <c r="E96" s="29">
        <f>IF($A96="","",IFERROR(VLOOKUP($A96,'Paramètres'!$A$22:$D$121,4,FALSE),""))</f>
        <v/>
      </c>
      <c r="F96" s="30">
        <f>IF($A96="","",COUNTIFS('Quittances'!$F$5:$F$104,$A96,'Quittances'!$S$5:$S$104,"Impayée"))</f>
        <v/>
      </c>
    </row>
    <row r="97">
      <c r="A97" s="22">
        <f>IF('Paramètres'!$A$100="","",'Paramètres'!$A$100)</f>
        <v/>
      </c>
      <c r="B97" s="8">
        <f>IF($A97="","",SUMIF('Quittances'!$F$5:$F$104,$A97,'Quittances'!$Q$5:$Q$104))</f>
        <v/>
      </c>
      <c r="C97" s="8">
        <f>IF($A97="","",SUMIF('Quittances'!$F$5:$F$104,$A97,'Quittances'!$K$5:$K$104))</f>
        <v/>
      </c>
      <c r="D97" s="25">
        <f>IF($A97="","",COUNTIF('Quittances'!$F$5:$F$104,$A97))</f>
        <v/>
      </c>
      <c r="E97" s="22">
        <f>IF($A97="","",IFERROR(VLOOKUP($A97,'Paramètres'!$A$22:$D$121,4,FALSE),""))</f>
        <v/>
      </c>
      <c r="F97" s="25">
        <f>IF($A97="","",COUNTIFS('Quittances'!$F$5:$F$104,$A97,'Quittances'!$S$5:$S$104,"Impayée"))</f>
        <v/>
      </c>
    </row>
    <row r="98">
      <c r="A98" s="29">
        <f>IF('Paramètres'!$A$101="","",'Paramètres'!$A$101)</f>
        <v/>
      </c>
      <c r="B98" s="13">
        <f>IF($A98="","",SUMIF('Quittances'!$F$5:$F$104,$A98,'Quittances'!$Q$5:$Q$104))</f>
        <v/>
      </c>
      <c r="C98" s="13">
        <f>IF($A98="","",SUMIF('Quittances'!$F$5:$F$104,$A98,'Quittances'!$K$5:$K$104))</f>
        <v/>
      </c>
      <c r="D98" s="30">
        <f>IF($A98="","",COUNTIF('Quittances'!$F$5:$F$104,$A98))</f>
        <v/>
      </c>
      <c r="E98" s="29">
        <f>IF($A98="","",IFERROR(VLOOKUP($A98,'Paramètres'!$A$22:$D$121,4,FALSE),""))</f>
        <v/>
      </c>
      <c r="F98" s="30">
        <f>IF($A98="","",COUNTIFS('Quittances'!$F$5:$F$104,$A98,'Quittances'!$S$5:$S$104,"Impayée"))</f>
        <v/>
      </c>
    </row>
    <row r="99">
      <c r="A99" s="22">
        <f>IF('Paramètres'!$A$102="","",'Paramètres'!$A$102)</f>
        <v/>
      </c>
      <c r="B99" s="8">
        <f>IF($A99="","",SUMIF('Quittances'!$F$5:$F$104,$A99,'Quittances'!$Q$5:$Q$104))</f>
        <v/>
      </c>
      <c r="C99" s="8">
        <f>IF($A99="","",SUMIF('Quittances'!$F$5:$F$104,$A99,'Quittances'!$K$5:$K$104))</f>
        <v/>
      </c>
      <c r="D99" s="25">
        <f>IF($A99="","",COUNTIF('Quittances'!$F$5:$F$104,$A99))</f>
        <v/>
      </c>
      <c r="E99" s="22">
        <f>IF($A99="","",IFERROR(VLOOKUP($A99,'Paramètres'!$A$22:$D$121,4,FALSE),""))</f>
        <v/>
      </c>
      <c r="F99" s="25">
        <f>IF($A99="","",COUNTIFS('Quittances'!$F$5:$F$104,$A99,'Quittances'!$S$5:$S$104,"Impayée"))</f>
        <v/>
      </c>
    </row>
    <row r="100">
      <c r="A100" s="29">
        <f>IF('Paramètres'!$A$103="","",'Paramètres'!$A$103)</f>
        <v/>
      </c>
      <c r="B100" s="13">
        <f>IF($A100="","",SUMIF('Quittances'!$F$5:$F$104,$A100,'Quittances'!$Q$5:$Q$104))</f>
        <v/>
      </c>
      <c r="C100" s="13">
        <f>IF($A100="","",SUMIF('Quittances'!$F$5:$F$104,$A100,'Quittances'!$K$5:$K$104))</f>
        <v/>
      </c>
      <c r="D100" s="30">
        <f>IF($A100="","",COUNTIF('Quittances'!$F$5:$F$104,$A100))</f>
        <v/>
      </c>
      <c r="E100" s="29">
        <f>IF($A100="","",IFERROR(VLOOKUP($A100,'Paramètres'!$A$22:$D$121,4,FALSE),""))</f>
        <v/>
      </c>
      <c r="F100" s="30">
        <f>IF($A100="","",COUNTIFS('Quittances'!$F$5:$F$104,$A100,'Quittances'!$S$5:$S$104,"Impayée"))</f>
        <v/>
      </c>
    </row>
    <row r="101">
      <c r="A101" s="22">
        <f>IF('Paramètres'!$A$104="","",'Paramètres'!$A$104)</f>
        <v/>
      </c>
      <c r="B101" s="8">
        <f>IF($A101="","",SUMIF('Quittances'!$F$5:$F$104,$A101,'Quittances'!$Q$5:$Q$104))</f>
        <v/>
      </c>
      <c r="C101" s="8">
        <f>IF($A101="","",SUMIF('Quittances'!$F$5:$F$104,$A101,'Quittances'!$K$5:$K$104))</f>
        <v/>
      </c>
      <c r="D101" s="25">
        <f>IF($A101="","",COUNTIF('Quittances'!$F$5:$F$104,$A101))</f>
        <v/>
      </c>
      <c r="E101" s="22">
        <f>IF($A101="","",IFERROR(VLOOKUP($A101,'Paramètres'!$A$22:$D$121,4,FALSE),""))</f>
        <v/>
      </c>
      <c r="F101" s="25">
        <f>IF($A101="","",COUNTIFS('Quittances'!$F$5:$F$104,$A101,'Quittances'!$S$5:$S$104,"Impayée"))</f>
        <v/>
      </c>
    </row>
    <row r="102">
      <c r="A102" s="29">
        <f>IF('Paramètres'!$A$105="","",'Paramètres'!$A$105)</f>
        <v/>
      </c>
      <c r="B102" s="13">
        <f>IF($A102="","",SUMIF('Quittances'!$F$5:$F$104,$A102,'Quittances'!$Q$5:$Q$104))</f>
        <v/>
      </c>
      <c r="C102" s="13">
        <f>IF($A102="","",SUMIF('Quittances'!$F$5:$F$104,$A102,'Quittances'!$K$5:$K$104))</f>
        <v/>
      </c>
      <c r="D102" s="30">
        <f>IF($A102="","",COUNTIF('Quittances'!$F$5:$F$104,$A102))</f>
        <v/>
      </c>
      <c r="E102" s="29">
        <f>IF($A102="","",IFERROR(VLOOKUP($A102,'Paramètres'!$A$22:$D$121,4,FALSE),""))</f>
        <v/>
      </c>
      <c r="F102" s="30">
        <f>IF($A102="","",COUNTIFS('Quittances'!$F$5:$F$104,$A102,'Quittances'!$S$5:$S$104,"Impayée"))</f>
        <v/>
      </c>
    </row>
    <row r="103">
      <c r="A103" s="22">
        <f>IF('Paramètres'!$A$106="","",'Paramètres'!$A$106)</f>
        <v/>
      </c>
      <c r="B103" s="8">
        <f>IF($A103="","",SUMIF('Quittances'!$F$5:$F$104,$A103,'Quittances'!$Q$5:$Q$104))</f>
        <v/>
      </c>
      <c r="C103" s="8">
        <f>IF($A103="","",SUMIF('Quittances'!$F$5:$F$104,$A103,'Quittances'!$K$5:$K$104))</f>
        <v/>
      </c>
      <c r="D103" s="25">
        <f>IF($A103="","",COUNTIF('Quittances'!$F$5:$F$104,$A103))</f>
        <v/>
      </c>
      <c r="E103" s="22">
        <f>IF($A103="","",IFERROR(VLOOKUP($A103,'Paramètres'!$A$22:$D$121,4,FALSE),""))</f>
        <v/>
      </c>
      <c r="F103" s="25">
        <f>IF($A103="","",COUNTIFS('Quittances'!$F$5:$F$104,$A103,'Quittances'!$S$5:$S$104,"Impayée"))</f>
        <v/>
      </c>
    </row>
    <row r="104">
      <c r="A104" s="29">
        <f>IF('Paramètres'!$A$107="","",'Paramètres'!$A$107)</f>
        <v/>
      </c>
      <c r="B104" s="13">
        <f>IF($A104="","",SUMIF('Quittances'!$F$5:$F$104,$A104,'Quittances'!$Q$5:$Q$104))</f>
        <v/>
      </c>
      <c r="C104" s="13">
        <f>IF($A104="","",SUMIF('Quittances'!$F$5:$F$104,$A104,'Quittances'!$K$5:$K$104))</f>
        <v/>
      </c>
      <c r="D104" s="30">
        <f>IF($A104="","",COUNTIF('Quittances'!$F$5:$F$104,$A104))</f>
        <v/>
      </c>
      <c r="E104" s="29">
        <f>IF($A104="","",IFERROR(VLOOKUP($A104,'Paramètres'!$A$22:$D$121,4,FALSE),""))</f>
        <v/>
      </c>
      <c r="F104" s="30">
        <f>IF($A104="","",COUNTIFS('Quittances'!$F$5:$F$104,$A104,'Quittances'!$S$5:$S$104,"Impayée"))</f>
        <v/>
      </c>
    </row>
    <row r="105">
      <c r="A105" s="22">
        <f>IF('Paramètres'!$A$108="","",'Paramètres'!$A$108)</f>
        <v/>
      </c>
      <c r="B105" s="8">
        <f>IF($A105="","",SUMIF('Quittances'!$F$5:$F$104,$A105,'Quittances'!$Q$5:$Q$104))</f>
        <v/>
      </c>
      <c r="C105" s="8">
        <f>IF($A105="","",SUMIF('Quittances'!$F$5:$F$104,$A105,'Quittances'!$K$5:$K$104))</f>
        <v/>
      </c>
      <c r="D105" s="25">
        <f>IF($A105="","",COUNTIF('Quittances'!$F$5:$F$104,$A105))</f>
        <v/>
      </c>
      <c r="E105" s="22">
        <f>IF($A105="","",IFERROR(VLOOKUP($A105,'Paramètres'!$A$22:$D$121,4,FALSE),""))</f>
        <v/>
      </c>
      <c r="F105" s="25">
        <f>IF($A105="","",COUNTIFS('Quittances'!$F$5:$F$104,$A105,'Quittances'!$S$5:$S$104,"Impayée"))</f>
        <v/>
      </c>
    </row>
    <row r="106">
      <c r="A106" s="29">
        <f>IF('Paramètres'!$A$109="","",'Paramètres'!$A$109)</f>
        <v/>
      </c>
      <c r="B106" s="13">
        <f>IF($A106="","",SUMIF('Quittances'!$F$5:$F$104,$A106,'Quittances'!$Q$5:$Q$104))</f>
        <v/>
      </c>
      <c r="C106" s="13">
        <f>IF($A106="","",SUMIF('Quittances'!$F$5:$F$104,$A106,'Quittances'!$K$5:$K$104))</f>
        <v/>
      </c>
      <c r="D106" s="30">
        <f>IF($A106="","",COUNTIF('Quittances'!$F$5:$F$104,$A106))</f>
        <v/>
      </c>
      <c r="E106" s="29">
        <f>IF($A106="","",IFERROR(VLOOKUP($A106,'Paramètres'!$A$22:$D$121,4,FALSE),""))</f>
        <v/>
      </c>
      <c r="F106" s="30">
        <f>IF($A106="","",COUNTIFS('Quittances'!$F$5:$F$104,$A106,'Quittances'!$S$5:$S$104,"Impayée"))</f>
        <v/>
      </c>
    </row>
    <row r="107">
      <c r="A107" s="22">
        <f>IF('Paramètres'!$A$110="","",'Paramètres'!$A$110)</f>
        <v/>
      </c>
      <c r="B107" s="8">
        <f>IF($A107="","",SUMIF('Quittances'!$F$5:$F$104,$A107,'Quittances'!$Q$5:$Q$104))</f>
        <v/>
      </c>
      <c r="C107" s="8">
        <f>IF($A107="","",SUMIF('Quittances'!$F$5:$F$104,$A107,'Quittances'!$K$5:$K$104))</f>
        <v/>
      </c>
      <c r="D107" s="25">
        <f>IF($A107="","",COUNTIF('Quittances'!$F$5:$F$104,$A107))</f>
        <v/>
      </c>
      <c r="E107" s="22">
        <f>IF($A107="","",IFERROR(VLOOKUP($A107,'Paramètres'!$A$22:$D$121,4,FALSE),""))</f>
        <v/>
      </c>
      <c r="F107" s="25">
        <f>IF($A107="","",COUNTIFS('Quittances'!$F$5:$F$104,$A107,'Quittances'!$S$5:$S$104,"Impayée"))</f>
        <v/>
      </c>
    </row>
    <row r="108">
      <c r="A108" s="29">
        <f>IF('Paramètres'!$A$111="","",'Paramètres'!$A$111)</f>
        <v/>
      </c>
      <c r="B108" s="13">
        <f>IF($A108="","",SUMIF('Quittances'!$F$5:$F$104,$A108,'Quittances'!$Q$5:$Q$104))</f>
        <v/>
      </c>
      <c r="C108" s="13">
        <f>IF($A108="","",SUMIF('Quittances'!$F$5:$F$104,$A108,'Quittances'!$K$5:$K$104))</f>
        <v/>
      </c>
      <c r="D108" s="30">
        <f>IF($A108="","",COUNTIF('Quittances'!$F$5:$F$104,$A108))</f>
        <v/>
      </c>
      <c r="E108" s="29">
        <f>IF($A108="","",IFERROR(VLOOKUP($A108,'Paramètres'!$A$22:$D$121,4,FALSE),""))</f>
        <v/>
      </c>
      <c r="F108" s="30">
        <f>IF($A108="","",COUNTIFS('Quittances'!$F$5:$F$104,$A108,'Quittances'!$S$5:$S$104,"Impayée"))</f>
        <v/>
      </c>
    </row>
    <row r="109">
      <c r="A109" s="22">
        <f>IF('Paramètres'!$A$112="","",'Paramètres'!$A$112)</f>
        <v/>
      </c>
      <c r="B109" s="8">
        <f>IF($A109="","",SUMIF('Quittances'!$F$5:$F$104,$A109,'Quittances'!$Q$5:$Q$104))</f>
        <v/>
      </c>
      <c r="C109" s="8">
        <f>IF($A109="","",SUMIF('Quittances'!$F$5:$F$104,$A109,'Quittances'!$K$5:$K$104))</f>
        <v/>
      </c>
      <c r="D109" s="25">
        <f>IF($A109="","",COUNTIF('Quittances'!$F$5:$F$104,$A109))</f>
        <v/>
      </c>
      <c r="E109" s="22">
        <f>IF($A109="","",IFERROR(VLOOKUP($A109,'Paramètres'!$A$22:$D$121,4,FALSE),""))</f>
        <v/>
      </c>
      <c r="F109" s="25">
        <f>IF($A109="","",COUNTIFS('Quittances'!$F$5:$F$104,$A109,'Quittances'!$S$5:$S$104,"Impayée"))</f>
        <v/>
      </c>
    </row>
    <row r="110">
      <c r="A110" s="29">
        <f>IF('Paramètres'!$A$113="","",'Paramètres'!$A$113)</f>
        <v/>
      </c>
      <c r="B110" s="13">
        <f>IF($A110="","",SUMIF('Quittances'!$F$5:$F$104,$A110,'Quittances'!$Q$5:$Q$104))</f>
        <v/>
      </c>
      <c r="C110" s="13">
        <f>IF($A110="","",SUMIF('Quittances'!$F$5:$F$104,$A110,'Quittances'!$K$5:$K$104))</f>
        <v/>
      </c>
      <c r="D110" s="30">
        <f>IF($A110="","",COUNTIF('Quittances'!$F$5:$F$104,$A110))</f>
        <v/>
      </c>
      <c r="E110" s="29">
        <f>IF($A110="","",IFERROR(VLOOKUP($A110,'Paramètres'!$A$22:$D$121,4,FALSE),""))</f>
        <v/>
      </c>
      <c r="F110" s="30">
        <f>IF($A110="","",COUNTIFS('Quittances'!$F$5:$F$104,$A110,'Quittances'!$S$5:$S$104,"Impayée"))</f>
        <v/>
      </c>
    </row>
    <row r="111">
      <c r="A111" s="22">
        <f>IF('Paramètres'!$A$114="","",'Paramètres'!$A$114)</f>
        <v/>
      </c>
      <c r="B111" s="8">
        <f>IF($A111="","",SUMIF('Quittances'!$F$5:$F$104,$A111,'Quittances'!$Q$5:$Q$104))</f>
        <v/>
      </c>
      <c r="C111" s="8">
        <f>IF($A111="","",SUMIF('Quittances'!$F$5:$F$104,$A111,'Quittances'!$K$5:$K$104))</f>
        <v/>
      </c>
      <c r="D111" s="25">
        <f>IF($A111="","",COUNTIF('Quittances'!$F$5:$F$104,$A111))</f>
        <v/>
      </c>
      <c r="E111" s="22">
        <f>IF($A111="","",IFERROR(VLOOKUP($A111,'Paramètres'!$A$22:$D$121,4,FALSE),""))</f>
        <v/>
      </c>
      <c r="F111" s="25">
        <f>IF($A111="","",COUNTIFS('Quittances'!$F$5:$F$104,$A111,'Quittances'!$S$5:$S$104,"Impayée"))</f>
        <v/>
      </c>
    </row>
    <row r="112">
      <c r="A112" s="29">
        <f>IF('Paramètres'!$A$115="","",'Paramètres'!$A$115)</f>
        <v/>
      </c>
      <c r="B112" s="13">
        <f>IF($A112="","",SUMIF('Quittances'!$F$5:$F$104,$A112,'Quittances'!$Q$5:$Q$104))</f>
        <v/>
      </c>
      <c r="C112" s="13">
        <f>IF($A112="","",SUMIF('Quittances'!$F$5:$F$104,$A112,'Quittances'!$K$5:$K$104))</f>
        <v/>
      </c>
      <c r="D112" s="30">
        <f>IF($A112="","",COUNTIF('Quittances'!$F$5:$F$104,$A112))</f>
        <v/>
      </c>
      <c r="E112" s="29">
        <f>IF($A112="","",IFERROR(VLOOKUP($A112,'Paramètres'!$A$22:$D$121,4,FALSE),""))</f>
        <v/>
      </c>
      <c r="F112" s="30">
        <f>IF($A112="","",COUNTIFS('Quittances'!$F$5:$F$104,$A112,'Quittances'!$S$5:$S$104,"Impayée"))</f>
        <v/>
      </c>
    </row>
    <row r="113">
      <c r="A113" s="22">
        <f>IF('Paramètres'!$A$116="","",'Paramètres'!$A$116)</f>
        <v/>
      </c>
      <c r="B113" s="8">
        <f>IF($A113="","",SUMIF('Quittances'!$F$5:$F$104,$A113,'Quittances'!$Q$5:$Q$104))</f>
        <v/>
      </c>
      <c r="C113" s="8">
        <f>IF($A113="","",SUMIF('Quittances'!$F$5:$F$104,$A113,'Quittances'!$K$5:$K$104))</f>
        <v/>
      </c>
      <c r="D113" s="25">
        <f>IF($A113="","",COUNTIF('Quittances'!$F$5:$F$104,$A113))</f>
        <v/>
      </c>
      <c r="E113" s="22">
        <f>IF($A113="","",IFERROR(VLOOKUP($A113,'Paramètres'!$A$22:$D$121,4,FALSE),""))</f>
        <v/>
      </c>
      <c r="F113" s="25">
        <f>IF($A113="","",COUNTIFS('Quittances'!$F$5:$F$104,$A113,'Quittances'!$S$5:$S$104,"Impayée"))</f>
        <v/>
      </c>
    </row>
    <row r="114">
      <c r="A114" s="29">
        <f>IF('Paramètres'!$A$117="","",'Paramètres'!$A$117)</f>
        <v/>
      </c>
      <c r="B114" s="13">
        <f>IF($A114="","",SUMIF('Quittances'!$F$5:$F$104,$A114,'Quittances'!$Q$5:$Q$104))</f>
        <v/>
      </c>
      <c r="C114" s="13">
        <f>IF($A114="","",SUMIF('Quittances'!$F$5:$F$104,$A114,'Quittances'!$K$5:$K$104))</f>
        <v/>
      </c>
      <c r="D114" s="30">
        <f>IF($A114="","",COUNTIF('Quittances'!$F$5:$F$104,$A114))</f>
        <v/>
      </c>
      <c r="E114" s="29">
        <f>IF($A114="","",IFERROR(VLOOKUP($A114,'Paramètres'!$A$22:$D$121,4,FALSE),""))</f>
        <v/>
      </c>
      <c r="F114" s="30">
        <f>IF($A114="","",COUNTIFS('Quittances'!$F$5:$F$104,$A114,'Quittances'!$S$5:$S$104,"Impayée"))</f>
        <v/>
      </c>
    </row>
    <row r="115">
      <c r="A115" s="22">
        <f>IF('Paramètres'!$A$118="","",'Paramètres'!$A$118)</f>
        <v/>
      </c>
      <c r="B115" s="8">
        <f>IF($A115="","",SUMIF('Quittances'!$F$5:$F$104,$A115,'Quittances'!$Q$5:$Q$104))</f>
        <v/>
      </c>
      <c r="C115" s="8">
        <f>IF($A115="","",SUMIF('Quittances'!$F$5:$F$104,$A115,'Quittances'!$K$5:$K$104))</f>
        <v/>
      </c>
      <c r="D115" s="25">
        <f>IF($A115="","",COUNTIF('Quittances'!$F$5:$F$104,$A115))</f>
        <v/>
      </c>
      <c r="E115" s="22">
        <f>IF($A115="","",IFERROR(VLOOKUP($A115,'Paramètres'!$A$22:$D$121,4,FALSE),""))</f>
        <v/>
      </c>
      <c r="F115" s="25">
        <f>IF($A115="","",COUNTIFS('Quittances'!$F$5:$F$104,$A115,'Quittances'!$S$5:$S$104,"Impayée"))</f>
        <v/>
      </c>
    </row>
    <row r="116">
      <c r="A116" s="29">
        <f>IF('Paramètres'!$A$119="","",'Paramètres'!$A$119)</f>
        <v/>
      </c>
      <c r="B116" s="13">
        <f>IF($A116="","",SUMIF('Quittances'!$F$5:$F$104,$A116,'Quittances'!$Q$5:$Q$104))</f>
        <v/>
      </c>
      <c r="C116" s="13">
        <f>IF($A116="","",SUMIF('Quittances'!$F$5:$F$104,$A116,'Quittances'!$K$5:$K$104))</f>
        <v/>
      </c>
      <c r="D116" s="30">
        <f>IF($A116="","",COUNTIF('Quittances'!$F$5:$F$104,$A116))</f>
        <v/>
      </c>
      <c r="E116" s="29">
        <f>IF($A116="","",IFERROR(VLOOKUP($A116,'Paramètres'!$A$22:$D$121,4,FALSE),""))</f>
        <v/>
      </c>
      <c r="F116" s="30">
        <f>IF($A116="","",COUNTIFS('Quittances'!$F$5:$F$104,$A116,'Quittances'!$S$5:$S$104,"Impayée"))</f>
        <v/>
      </c>
    </row>
    <row r="117">
      <c r="A117" s="22">
        <f>IF('Paramètres'!$A$120="","",'Paramètres'!$A$120)</f>
        <v/>
      </c>
      <c r="B117" s="8">
        <f>IF($A117="","",SUMIF('Quittances'!$F$5:$F$104,$A117,'Quittances'!$Q$5:$Q$104))</f>
        <v/>
      </c>
      <c r="C117" s="8">
        <f>IF($A117="","",SUMIF('Quittances'!$F$5:$F$104,$A117,'Quittances'!$K$5:$K$104))</f>
        <v/>
      </c>
      <c r="D117" s="25">
        <f>IF($A117="","",COUNTIF('Quittances'!$F$5:$F$104,$A117))</f>
        <v/>
      </c>
      <c r="E117" s="22">
        <f>IF($A117="","",IFERROR(VLOOKUP($A117,'Paramètres'!$A$22:$D$121,4,FALSE),""))</f>
        <v/>
      </c>
      <c r="F117" s="25">
        <f>IF($A117="","",COUNTIFS('Quittances'!$F$5:$F$104,$A117,'Quittances'!$S$5:$S$104,"Impayée"))</f>
        <v/>
      </c>
    </row>
    <row r="118">
      <c r="A118" s="29">
        <f>IF('Paramètres'!$A$121="","",'Paramètres'!$A$121)</f>
        <v/>
      </c>
      <c r="B118" s="13">
        <f>IF($A118="","",SUMIF('Quittances'!$F$5:$F$104,$A118,'Quittances'!$Q$5:$Q$104))</f>
        <v/>
      </c>
      <c r="C118" s="13">
        <f>IF($A118="","",SUMIF('Quittances'!$F$5:$F$104,$A118,'Quittances'!$K$5:$K$104))</f>
        <v/>
      </c>
      <c r="D118" s="30">
        <f>IF($A118="","",COUNTIF('Quittances'!$F$5:$F$104,$A118))</f>
        <v/>
      </c>
      <c r="E118" s="29">
        <f>IF($A118="","",IFERROR(VLOOKUP($A118,'Paramètres'!$A$22:$D$121,4,FALSE),""))</f>
        <v/>
      </c>
      <c r="F118" s="30">
        <f>IF($A118="","",COUNTIFS('Quittances'!$F$5:$F$104,$A118,'Quittances'!$S$5:$S$104,"Impayée"))</f>
        <v/>
      </c>
    </row>
  </sheetData>
  <autoFilter ref="A18:F118"/>
  <mergeCells count="1">
    <mergeCell ref="A1:T1"/>
  </mergeCells>
  <conditionalFormatting sqref="F19:F118">
    <cfRule type="expression" priority="1" dxfId="1">
      <formula>$F19&gt;0</formula>
    </cfRule>
  </conditionalFormatting>
  <conditionalFormatting sqref="B4:B16">
    <cfRule type="expression" priority="2" dxfId="0">
      <formula>$B4&gt;0</formula>
    </cfRule>
  </conditionalFormatting>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H14"/>
  <sheetViews>
    <sheetView showGridLines="0" workbookViewId="0">
      <pane ySplit="3" topLeftCell="A4" activePane="bottomLeft" state="frozen"/>
      <selection pane="bottomLeft" activeCell="A1" sqref="A1"/>
    </sheetView>
  </sheetViews>
  <sheetFormatPr baseColWidth="8" defaultRowHeight="15"/>
  <cols>
    <col width="28" customWidth="1" min="1" max="1"/>
    <col width="88" customWidth="1" min="2" max="2"/>
    <col width="4" customWidth="1" min="3" max="3"/>
    <col width="24" customWidth="1" min="4" max="4"/>
    <col width="24" customWidth="1" min="5" max="5"/>
    <col width="24" customWidth="1" min="6" max="6"/>
    <col width="24" customWidth="1" min="7" max="7"/>
    <col width="24" customWidth="1" min="8" max="8"/>
  </cols>
  <sheetData>
    <row r="1" ht="26" customHeight="1">
      <c r="A1" s="1" t="inlineStr">
        <is>
          <t>Mode d’emploi du modèle de quittance commerciale avec TVA</t>
        </is>
      </c>
    </row>
    <row r="3">
      <c r="A3" s="24" t="inlineStr">
        <is>
          <t>Étape</t>
        </is>
      </c>
      <c r="B3" s="24" t="inlineStr">
        <is>
          <t>Consigne</t>
        </is>
      </c>
    </row>
    <row r="4" ht="48" customHeight="1">
      <c r="A4" s="15" t="inlineStr">
        <is>
          <t>1. Paramétrer le bailleur</t>
        </is>
      </c>
      <c r="B4" s="17" t="inlineStr">
        <is>
          <t>Dans la feuille Paramètres, renseignez ou vérifiez l’identité du bailleur, son adresse, le SIRET, le numéro de TVA intracommunautaire, l’IBAN, le BIC et le délai de paiement.</t>
        </is>
      </c>
    </row>
    <row r="5" ht="48" customHeight="1">
      <c r="A5" s="15" t="inlineStr">
        <is>
          <t>2. Saisir les locataires</t>
        </is>
      </c>
      <c r="B5" s="32" t="inlineStr">
        <is>
          <t>Complétez la table des locataires dans les cellules jaunes de la feuille Paramètres. Chaque ligne peut être réutilisée dans la sélection et dans le suivi des quittances.</t>
        </is>
      </c>
    </row>
    <row r="6" ht="48" customHeight="1">
      <c r="A6" s="15" t="inlineStr">
        <is>
          <t>3. Créer une quittance</t>
        </is>
      </c>
      <c r="B6" s="17" t="inlineStr">
        <is>
          <t>Dans la feuille Quittances, saisissez les cellules jaunes : dates, locataire, local, bail, loyer HT, charges récupérables, prestations éventuelles, taux de TVA, règlement et observations.</t>
        </is>
      </c>
    </row>
    <row r="7" ht="48" customHeight="1">
      <c r="A7" s="15" t="inlineStr">
        <is>
          <t>4. Calcul automatique</t>
        </is>
      </c>
      <c r="B7" s="32" t="inlineStr">
        <is>
          <t>Le total HT, le montant de TVA, le total TTC, le statut et le contrôle de montant sont calculés automatiquement. Le statut devient Impayée si la date limite est dépassée et qu’aucun règlement n’est saisi.</t>
        </is>
      </c>
    </row>
    <row r="8" ht="48" customHeight="1">
      <c r="A8" s="15" t="inlineStr">
        <is>
          <t>5. Sélection et impression</t>
        </is>
      </c>
      <c r="B8" s="17" t="inlineStr">
        <is>
          <t>Dans Paramètres, choisissez le locataire et le numéro de quittance. Vérifiez la zone de détail et les mentions obligatoires, puis imprimez la sélection ou exportez-la au format PDF.</t>
        </is>
      </c>
    </row>
    <row r="9" ht="48" customHeight="1">
      <c r="A9" s="15" t="inlineStr">
        <is>
          <t>6. Suivre les règlements</t>
        </is>
      </c>
      <c r="B9" s="32" t="inlineStr">
        <is>
          <t>Saisissez la date de règlement et le mode de règlement dans Quittances. Les règlements saisis sont comptabilisés comme encaissés dans la Synthèse.</t>
        </is>
      </c>
    </row>
    <row r="10" ht="48" customHeight="1">
      <c r="A10" s="15" t="inlineStr">
        <is>
          <t>7. Contrôles à effectuer</t>
        </is>
      </c>
      <c r="B10" s="17" t="inlineStr">
        <is>
          <t>Avant émission, vérifiez l’adresse du local, la période, le détail HT/TVA/TTC, la date limite de paiement, les coordonnées bancaires et la cohérence avec le bail commercial.</t>
        </is>
      </c>
    </row>
    <row r="11" ht="48" customHeight="1">
      <c r="A11" s="15" t="inlineStr">
        <is>
          <t>8. TVA applicable</t>
        </is>
      </c>
      <c r="B11" s="32" t="inlineStr">
        <is>
          <t>Le taux de TVA dépend notamment de l’option du bailleur et du régime applicable. Vérifiez le taux retenu avec le bail, les options fiscales et les pièces justificatives avant validation.</t>
        </is>
      </c>
    </row>
    <row r="12" ht="48" customHeight="1">
      <c r="A12" s="15" t="inlineStr">
        <is>
          <t>9. Consulter la synthèse</t>
        </is>
      </c>
      <c r="B12" s="17" t="inlineStr">
        <is>
          <t>La feuille Synthèse présente les totaux HT, TVA et TTC, l’encaissement, le reste à régler, les impayés et les graphiques par locataire, statut et mois.</t>
        </is>
      </c>
    </row>
    <row r="14" ht="42" customHeight="1">
      <c r="A14" s="33" t="inlineStr">
        <is>
          <t>Alerte</t>
        </is>
      </c>
      <c r="B14" s="33" t="inlineStr">
        <is>
          <t>Ce modèle facilite le suivi administratif. Les mentions, taux de TVA, échéances et conditions de règlement doivent être adaptés au bail commercial et au régime fiscal effectivement applicable.</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2026-09-07T09:57:19Z</dcterms:created>
  <dcterms:modified xmlns:dcterms="http://purl.org/dc/terms/" xmlns:xsi="http://www.w3.org/2001/XMLSchema-instance" xsi:type="dcterms:W3CDTF">2026-09-07T09:57:19Z</dcterms:modified>
</cp:coreProperties>
</file>