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État d'acompte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Paramètres &amp; mentions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&quot; €&quot;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1F2937"/>
      <sz val="11"/>
    </font>
    <font>
      <name val="Calibri"/>
      <b val="1"/>
      <color rgb="001F2937"/>
      <sz val="10"/>
    </font>
  </fonts>
  <fills count="8">
    <fill>
      <patternFill/>
    </fill>
    <fill>
      <patternFill patternType="gray125"/>
    </fill>
    <fill>
      <patternFill patternType="solid">
        <fgColor rgb="004A2AA5"/>
      </patternFill>
    </fill>
    <fill>
      <patternFill patternType="solid">
        <fgColor rgb="00FFFBEB"/>
      </patternFill>
    </fill>
    <fill>
      <patternFill patternType="solid">
        <fgColor rgb="00F1EDFB"/>
      </patternFill>
    </fill>
    <fill>
      <patternFill patternType="solid">
        <fgColor rgb="00FFFFFF"/>
      </patternFill>
    </fill>
    <fill>
      <patternFill patternType="solid">
        <fgColor rgb="00FF6B4A"/>
      </patternFill>
    </fill>
    <fill>
      <patternFill patternType="solid">
        <fgColor rgb="005D3BC4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4" borderId="1" pivotButton="0" quotePrefix="0" xfId="0"/>
    <xf numFmtId="165" fontId="3" fillId="4" borderId="1" pivotButton="0" quotePrefix="0" xfId="0"/>
    <xf numFmtId="166" fontId="3" fillId="3" borderId="1" pivotButton="0" quotePrefix="0" xfId="0"/>
    <xf numFmtId="9" fontId="3" fillId="3" borderId="1" pivotButton="0" quotePrefix="0" xfId="0"/>
    <xf numFmtId="166" fontId="3" fillId="4" borderId="1" pivotButton="0" quotePrefix="0" xfId="0"/>
    <xf numFmtId="0" fontId="3" fillId="4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9" fontId="3" fillId="4" borderId="1" pivotButton="0" quotePrefix="0" xfId="0"/>
    <xf numFmtId="0" fontId="3" fillId="5" borderId="1" pivotButton="0" quotePrefix="0" xfId="0"/>
    <xf numFmtId="165" fontId="3" fillId="5" borderId="1" pivotButton="0" quotePrefix="0" xfId="0"/>
    <xf numFmtId="166" fontId="3" fillId="5" borderId="1" pivotButton="0" quotePrefix="0" xfId="0"/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9" fontId="3" fillId="5" borderId="1" pivotButton="0" quotePrefix="0" xfId="0"/>
    <xf numFmtId="0" fontId="4" fillId="6" borderId="1" applyAlignment="1" pivotButton="0" quotePrefix="0" xfId="0">
      <alignment horizontal="center" vertical="center" wrapText="1"/>
    </xf>
    <xf numFmtId="0" fontId="4" fillId="6" borderId="1" pivotButton="0" quotePrefix="0" xfId="0"/>
    <xf numFmtId="166" fontId="4" fillId="6" borderId="1" pivotButton="0" quotePrefix="0" xfId="0"/>
    <xf numFmtId="0" fontId="2" fillId="7" borderId="0" applyAlignment="1" pivotButton="0" quotePrefix="0" xfId="0">
      <alignment horizontal="center" vertical="center" wrapText="1"/>
    </xf>
    <xf numFmtId="0" fontId="2" fillId="2" borderId="0" pivotButton="0" quotePrefix="0" xfId="0"/>
    <xf numFmtId="0" fontId="5" fillId="4" borderId="1" pivotButton="0" quotePrefix="0" xfId="0"/>
    <xf numFmtId="0" fontId="5" fillId="5" borderId="1" pivotButton="0" quotePrefix="0" xfId="0"/>
    <xf numFmtId="166" fontId="5" fillId="5" borderId="1" pivotButton="0" quotePrefix="0" xfId="0"/>
    <xf numFmtId="166" fontId="5" fillId="4" borderId="1" pivotButton="0" quotePrefix="0" xfId="0"/>
    <xf numFmtId="9" fontId="5" fillId="5" borderId="1" pivotButton="0" quotePrefix="0" xfId="0"/>
    <xf numFmtId="0" fontId="0" fillId="0" borderId="1" pivotButton="0" quotePrefix="0" xfId="0"/>
    <xf numFmtId="0" fontId="2" fillId="7" borderId="0" pivotButton="0" quotePrefix="0" xfId="0"/>
    <xf numFmtId="0" fontId="5" fillId="0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2" fillId="7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16A34A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  <dxf>
      <fill>
        <patternFill patternType="solid">
          <fgColor rgb="00D1D5D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Acompte TTC vs Reste à facturer HT par client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'Synthèse'!F3</f>
            </strRef>
          </tx>
          <spPr>
            <a:solidFill xmlns:a="http://schemas.openxmlformats.org/drawingml/2006/main">
              <a:srgbClr val="FF6B4A"/>
            </a:solidFill>
            <a:ln xmlns:a="http://schemas.openxmlformats.org/drawingml/2006/main">
              <a:prstDash val="solid"/>
            </a:ln>
          </spPr>
          <cat>
            <numRef>
              <f>'Synthèse'!$E$4:$E$13</f>
            </numRef>
          </cat>
          <val>
            <numRef>
              <f>'Synthèse'!$F$4:$F$13</f>
            </numRef>
          </val>
        </ser>
        <ser>
          <idx val="1"/>
          <order val="1"/>
          <tx>
            <strRef>
              <f>'Synthèse'!G3</f>
            </strRef>
          </tx>
          <spPr>
            <a:solidFill xmlns:a="http://schemas.openxmlformats.org/drawingml/2006/main">
              <a:srgbClr val="4A2AA5"/>
            </a:solidFill>
            <a:ln xmlns:a="http://schemas.openxmlformats.org/drawingml/2006/main">
              <a:prstDash val="solid"/>
            </a:ln>
          </spPr>
          <cat>
            <numRef>
              <f>'Synthèse'!$E$4:$E$13</f>
            </numRef>
          </cat>
          <val>
            <numRef>
              <f>'Synthèse'!$G$4:$G$13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'Synthèse'!F16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'Synthèse'!$E$17:$E$19</f>
            </numRef>
          </cat>
          <val>
            <numRef>
              <f>'Synthèse'!$F$17:$F$19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15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18" customWidth="1" min="3" max="3"/>
    <col width="12" customWidth="1" min="4" max="4"/>
    <col width="16" customWidth="1" min="5" max="5"/>
    <col width="22" customWidth="1" min="6" max="6"/>
    <col width="14" customWidth="1" min="7" max="7"/>
    <col width="10" customWidth="1" min="8" max="8"/>
    <col width="13" customWidth="1" min="9" max="9"/>
    <col width="13" customWidth="1" min="10" max="10"/>
    <col width="14" customWidth="1" min="11" max="11"/>
    <col width="15" customWidth="1" min="12" max="12"/>
    <col width="12" customWidth="1" min="13" max="13"/>
    <col width="15" customWidth="1" min="14" max="14"/>
    <col width="15" customWidth="1" min="15" max="15"/>
    <col width="13" customWidth="1" min="16" max="16"/>
    <col width="15" customWidth="1" min="17" max="17"/>
    <col width="15" customWidth="1" min="18" max="18"/>
    <col width="24" customWidth="1" min="19" max="19"/>
    <col width="14" customWidth="1" min="20" max="20"/>
    <col width="26" customWidth="1" min="21" max="21"/>
    <col width="15" customWidth="1" min="22" max="22"/>
  </cols>
  <sheetData>
    <row r="1" ht="28" customHeight="1">
      <c r="A1" s="1" t="inlineStr">
        <is>
          <t>ÉTAT D'ACOMPTE TRAVAUX — SUIVI DES DOSSIERS 2026</t>
        </is>
      </c>
    </row>
    <row r="3" ht="34" customHeight="1">
      <c r="A3" s="2" t="inlineStr">
        <is>
          <t>N° dossier</t>
        </is>
      </c>
      <c r="B3" s="2" t="inlineStr">
        <is>
          <t>Date d'émission</t>
        </is>
      </c>
      <c r="C3" s="2" t="inlineStr">
        <is>
          <t>Client</t>
        </is>
      </c>
      <c r="D3" s="2" t="inlineStr">
        <is>
          <t>Ville</t>
        </is>
      </c>
      <c r="E3" s="2" t="inlineStr">
        <is>
          <t>Référence chantier</t>
        </is>
      </c>
      <c r="F3" s="2" t="inlineStr">
        <is>
          <t>Nature des travaux</t>
        </is>
      </c>
      <c r="G3" s="2" t="inlineStr">
        <is>
          <t>Montant HT total</t>
        </is>
      </c>
      <c r="H3" s="2" t="inlineStr">
        <is>
          <t>Taux TVA</t>
        </is>
      </c>
      <c r="I3" s="2" t="inlineStr">
        <is>
          <t>Montant TVA</t>
        </is>
      </c>
      <c r="J3" s="2" t="inlineStr">
        <is>
          <t>Montant TTC</t>
        </is>
      </c>
      <c r="K3" s="2" t="inlineStr">
        <is>
          <t>Taux d'acompte (%)</t>
        </is>
      </c>
      <c r="L3" s="2" t="inlineStr">
        <is>
          <t>Montant acompte HT</t>
        </is>
      </c>
      <c r="M3" s="2" t="inlineStr">
        <is>
          <t>TVA acompte</t>
        </is>
      </c>
      <c r="N3" s="2" t="inlineStr">
        <is>
          <t>Montant acompte TTC</t>
        </is>
      </c>
      <c r="O3" s="2" t="inlineStr">
        <is>
          <t>Reste à facturer HT</t>
        </is>
      </c>
      <c r="P3" s="2" t="inlineStr">
        <is>
          <t>Statut</t>
        </is>
      </c>
      <c r="Q3" s="2" t="inlineStr">
        <is>
          <t>Échéance de paiement</t>
        </is>
      </c>
      <c r="R3" s="2" t="inlineStr">
        <is>
          <t>Mode de règlement</t>
        </is>
      </c>
      <c r="S3" s="2" t="inlineStr">
        <is>
          <t>IBAN / RIB</t>
        </is>
      </c>
      <c r="T3" s="2" t="inlineStr">
        <is>
          <t>Paiement reçu (O/N)</t>
        </is>
      </c>
      <c r="U3" s="2" t="inlineStr">
        <is>
          <t>Commentaires</t>
        </is>
      </c>
      <c r="V3" s="2" t="inlineStr">
        <is>
          <t>% acompte facturé</t>
        </is>
      </c>
    </row>
    <row r="4">
      <c r="A4" s="3" t="inlineStr">
        <is>
          <t>DOS-2026-001</t>
        </is>
      </c>
      <c r="B4" s="4" t="n">
        <v>46037</v>
      </c>
      <c r="C4" s="3" t="inlineStr">
        <is>
          <t>Camille Dubois</t>
        </is>
      </c>
      <c r="D4" s="3" t="inlineStr">
        <is>
          <t>Paris</t>
        </is>
      </c>
      <c r="E4" s="3" t="inlineStr">
        <is>
          <t>CH-2026-001</t>
        </is>
      </c>
      <c r="F4" s="3" t="inlineStr">
        <is>
          <t>Rénovation salle de bain</t>
        </is>
      </c>
      <c r="G4" s="5" t="n">
        <v>8500</v>
      </c>
      <c r="H4" s="6" t="n">
        <v>0.2</v>
      </c>
      <c r="I4" s="7">
        <f>G4*H4</f>
        <v/>
      </c>
      <c r="J4" s="7">
        <f>G4+I4</f>
        <v/>
      </c>
      <c r="K4" s="6" t="n">
        <v>0.3</v>
      </c>
      <c r="L4" s="7">
        <f>IFERROR(G4*K4,0)</f>
        <v/>
      </c>
      <c r="M4" s="7">
        <f>IFERROR(L4*H4,0)</f>
        <v/>
      </c>
      <c r="N4" s="7">
        <f>L4+M4</f>
        <v/>
      </c>
      <c r="O4" s="7">
        <f>G4-L4</f>
        <v/>
      </c>
      <c r="P4" s="8">
        <f>IF(N4=0,"À émettre",IF(T4="Oui","Payé","En attente"))</f>
        <v/>
      </c>
      <c r="Q4" s="4" t="n">
        <v>46067</v>
      </c>
      <c r="R4" s="9" t="inlineStr">
        <is>
          <t>Virement</t>
        </is>
      </c>
      <c r="S4" s="3" t="inlineStr">
        <is>
          <t>FR76 3000 4000 0112 3456 7890 143</t>
        </is>
      </c>
      <c r="T4" s="10" t="inlineStr">
        <is>
          <t>Oui</t>
        </is>
      </c>
      <c r="U4" s="11" t="inlineStr">
        <is>
          <t>Devis signé, matériaux commandés</t>
        </is>
      </c>
      <c r="V4" s="12">
        <f>IFERROR(N4/J4,0)</f>
        <v/>
      </c>
    </row>
    <row r="5">
      <c r="A5" s="13" t="inlineStr">
        <is>
          <t>DOS-2026-002</t>
        </is>
      </c>
      <c r="B5" s="14" t="n">
        <v>46044</v>
      </c>
      <c r="C5" s="13" t="inlineStr">
        <is>
          <t>Lucas Martin</t>
        </is>
      </c>
      <c r="D5" s="13" t="inlineStr">
        <is>
          <t>Lyon</t>
        </is>
      </c>
      <c r="E5" s="13" t="inlineStr">
        <is>
          <t>CH-2026-002</t>
        </is>
      </c>
      <c r="F5" s="13" t="inlineStr">
        <is>
          <t>Peinture intérieure</t>
        </is>
      </c>
      <c r="G5" s="5" t="n">
        <v>3200</v>
      </c>
      <c r="H5" s="6" t="n">
        <v>0.2</v>
      </c>
      <c r="I5" s="15">
        <f>G5*H5</f>
        <v/>
      </c>
      <c r="J5" s="15">
        <f>G5+I5</f>
        <v/>
      </c>
      <c r="K5" s="6" t="n">
        <v>0.4</v>
      </c>
      <c r="L5" s="15">
        <f>IFERROR(G5*K5,0)</f>
        <v/>
      </c>
      <c r="M5" s="15">
        <f>IFERROR(L5*H5,0)</f>
        <v/>
      </c>
      <c r="N5" s="15">
        <f>L5+M5</f>
        <v/>
      </c>
      <c r="O5" s="15">
        <f>G5-L5</f>
        <v/>
      </c>
      <c r="P5" s="16">
        <f>IF(N5=0,"À émettre",IF(T5="Oui","Payé","En attente"))</f>
        <v/>
      </c>
      <c r="Q5" s="14" t="n">
        <v>46074</v>
      </c>
      <c r="R5" s="9" t="inlineStr">
        <is>
          <t>CB</t>
        </is>
      </c>
      <c r="S5" s="13" t="inlineStr">
        <is>
          <t>FR76 3000 4000 0112 3456 7890 143</t>
        </is>
      </c>
      <c r="T5" s="10" t="inlineStr">
        <is>
          <t>Oui</t>
        </is>
      </c>
      <c r="U5" s="17" t="inlineStr">
        <is>
          <t>Travaux démarrés</t>
        </is>
      </c>
      <c r="V5" s="18">
        <f>IFERROR(N5/J5,0)</f>
        <v/>
      </c>
    </row>
    <row r="6">
      <c r="A6" s="3" t="inlineStr">
        <is>
          <t>DOS-2026-003</t>
        </is>
      </c>
      <c r="B6" s="4" t="n">
        <v>46058</v>
      </c>
      <c r="C6" s="3" t="inlineStr">
        <is>
          <t>Emma Bernard</t>
        </is>
      </c>
      <c r="D6" s="3" t="inlineStr">
        <is>
          <t>Marseille</t>
        </is>
      </c>
      <c r="E6" s="3" t="inlineStr">
        <is>
          <t>CH-2026-003</t>
        </is>
      </c>
      <c r="F6" s="3" t="inlineStr">
        <is>
          <t>Pose de parquet</t>
        </is>
      </c>
      <c r="G6" s="5" t="n">
        <v>6100</v>
      </c>
      <c r="H6" s="6" t="n">
        <v>0.1</v>
      </c>
      <c r="I6" s="7">
        <f>G6*H6</f>
        <v/>
      </c>
      <c r="J6" s="7">
        <f>G6+I6</f>
        <v/>
      </c>
      <c r="K6" s="6" t="n">
        <v>0.3</v>
      </c>
      <c r="L6" s="7">
        <f>IFERROR(G6*K6,0)</f>
        <v/>
      </c>
      <c r="M6" s="7">
        <f>IFERROR(L6*H6,0)</f>
        <v/>
      </c>
      <c r="N6" s="7">
        <f>L6+M6</f>
        <v/>
      </c>
      <c r="O6" s="7">
        <f>G6-L6</f>
        <v/>
      </c>
      <c r="P6" s="8">
        <f>IF(N6=0,"À émettre",IF(T6="Oui","Payé","En attente"))</f>
        <v/>
      </c>
      <c r="Q6" s="4" t="n">
        <v>46088</v>
      </c>
      <c r="R6" s="9" t="inlineStr">
        <is>
          <t>Chèque</t>
        </is>
      </c>
      <c r="S6" s="3" t="inlineStr">
        <is>
          <t>FR76 3000 4000 0112 3456 7890 143</t>
        </is>
      </c>
      <c r="T6" s="10" t="inlineStr">
        <is>
          <t>Non</t>
        </is>
      </c>
      <c r="U6" s="11" t="inlineStr">
        <is>
          <t>En attente de règlement</t>
        </is>
      </c>
      <c r="V6" s="12">
        <f>IFERROR(N6/J6,0)</f>
        <v/>
      </c>
    </row>
    <row r="7">
      <c r="A7" s="13" t="inlineStr">
        <is>
          <t>DOS-2026-004</t>
        </is>
      </c>
      <c r="B7" s="14" t="n">
        <v>46071</v>
      </c>
      <c r="C7" s="13" t="inlineStr">
        <is>
          <t>Hugo Petit</t>
        </is>
      </c>
      <c r="D7" s="13" t="inlineStr">
        <is>
          <t>Toulouse</t>
        </is>
      </c>
      <c r="E7" s="13" t="inlineStr">
        <is>
          <t>CH-2026-004</t>
        </is>
      </c>
      <c r="F7" s="13" t="inlineStr">
        <is>
          <t>Isolation combles</t>
        </is>
      </c>
      <c r="G7" s="5" t="n">
        <v>9800</v>
      </c>
      <c r="H7" s="6" t="n">
        <v>0.055</v>
      </c>
      <c r="I7" s="15">
        <f>G7*H7</f>
        <v/>
      </c>
      <c r="J7" s="15">
        <f>G7+I7</f>
        <v/>
      </c>
      <c r="K7" s="6" t="n">
        <v>0.5</v>
      </c>
      <c r="L7" s="15">
        <f>IFERROR(G7*K7,0)</f>
        <v/>
      </c>
      <c r="M7" s="15">
        <f>IFERROR(L7*H7,0)</f>
        <v/>
      </c>
      <c r="N7" s="15">
        <f>L7+M7</f>
        <v/>
      </c>
      <c r="O7" s="15">
        <f>G7-L7</f>
        <v/>
      </c>
      <c r="P7" s="16">
        <f>IF(N7=0,"À émettre",IF(T7="Oui","Payé","En attente"))</f>
        <v/>
      </c>
      <c r="Q7" s="14" t="n">
        <v>46101</v>
      </c>
      <c r="R7" s="9" t="inlineStr">
        <is>
          <t>Virement</t>
        </is>
      </c>
      <c r="S7" s="13" t="inlineStr">
        <is>
          <t>FR76 3000 4000 0112 3456 7890 143</t>
        </is>
      </c>
      <c r="T7" s="10" t="inlineStr">
        <is>
          <t>Oui</t>
        </is>
      </c>
      <c r="U7" s="17" t="inlineStr">
        <is>
          <t>Aide CEE en cours</t>
        </is>
      </c>
      <c r="V7" s="18">
        <f>IFERROR(N7/J7,0)</f>
        <v/>
      </c>
    </row>
    <row r="8">
      <c r="A8" s="3" t="inlineStr">
        <is>
          <t>DOS-2026-005</t>
        </is>
      </c>
      <c r="B8" s="4" t="n">
        <v>46083</v>
      </c>
      <c r="C8" s="3" t="inlineStr">
        <is>
          <t>Léa Robert</t>
        </is>
      </c>
      <c r="D8" s="3" t="inlineStr">
        <is>
          <t>Bordeaux</t>
        </is>
      </c>
      <c r="E8" s="3" t="inlineStr">
        <is>
          <t>CH-2026-005</t>
        </is>
      </c>
      <c r="F8" s="3" t="inlineStr">
        <is>
          <t>Cuisine sur mesure</t>
        </is>
      </c>
      <c r="G8" s="5" t="n">
        <v>17500</v>
      </c>
      <c r="H8" s="6" t="n">
        <v>0.2</v>
      </c>
      <c r="I8" s="7">
        <f>G8*H8</f>
        <v/>
      </c>
      <c r="J8" s="7">
        <f>G8+I8</f>
        <v/>
      </c>
      <c r="K8" s="6" t="n">
        <v>0.3</v>
      </c>
      <c r="L8" s="7">
        <f>IFERROR(G8*K8,0)</f>
        <v/>
      </c>
      <c r="M8" s="7">
        <f>IFERROR(L8*H8,0)</f>
        <v/>
      </c>
      <c r="N8" s="7">
        <f>L8+M8</f>
        <v/>
      </c>
      <c r="O8" s="7">
        <f>G8-L8</f>
        <v/>
      </c>
      <c r="P8" s="8">
        <f>IF(N8=0,"À émettre",IF(T8="Oui","Payé","En attente"))</f>
        <v/>
      </c>
      <c r="Q8" s="4" t="n">
        <v>46113</v>
      </c>
      <c r="R8" s="9" t="inlineStr">
        <is>
          <t>Virement</t>
        </is>
      </c>
      <c r="S8" s="3" t="inlineStr">
        <is>
          <t>FR76 3000 4000 0112 3456 7890 143</t>
        </is>
      </c>
      <c r="T8" s="10" t="inlineStr">
        <is>
          <t>Non</t>
        </is>
      </c>
      <c r="U8" s="11" t="inlineStr">
        <is>
          <t>Livraison prévue en avril</t>
        </is>
      </c>
      <c r="V8" s="12">
        <f>IFERROR(N8/J8,0)</f>
        <v/>
      </c>
    </row>
    <row r="9">
      <c r="A9" s="13" t="inlineStr">
        <is>
          <t>DOS-2026-006</t>
        </is>
      </c>
      <c r="B9" s="14" t="n">
        <v>46101</v>
      </c>
      <c r="C9" s="13" t="inlineStr">
        <is>
          <t>Louis Morel</t>
        </is>
      </c>
      <c r="D9" s="13" t="inlineStr">
        <is>
          <t>Lille</t>
        </is>
      </c>
      <c r="E9" s="13" t="inlineStr">
        <is>
          <t>CH-2026-006</t>
        </is>
      </c>
      <c r="F9" s="13" t="inlineStr">
        <is>
          <t>Ravalement façade</t>
        </is>
      </c>
      <c r="G9" s="5" t="n">
        <v>12300</v>
      </c>
      <c r="H9" s="6" t="n">
        <v>0.1</v>
      </c>
      <c r="I9" s="15">
        <f>G9*H9</f>
        <v/>
      </c>
      <c r="J9" s="15">
        <f>G9+I9</f>
        <v/>
      </c>
      <c r="K9" s="6" t="n">
        <v>0.4</v>
      </c>
      <c r="L9" s="15">
        <f>IFERROR(G9*K9,0)</f>
        <v/>
      </c>
      <c r="M9" s="15">
        <f>IFERROR(L9*H9,0)</f>
        <v/>
      </c>
      <c r="N9" s="15">
        <f>L9+M9</f>
        <v/>
      </c>
      <c r="O9" s="15">
        <f>G9-L9</f>
        <v/>
      </c>
      <c r="P9" s="16">
        <f>IF(N9=0,"À émettre",IF(T9="Oui","Payé","En attente"))</f>
        <v/>
      </c>
      <c r="Q9" s="14" t="n">
        <v>46131</v>
      </c>
      <c r="R9" s="9" t="inlineStr">
        <is>
          <t>Prélèvement</t>
        </is>
      </c>
      <c r="S9" s="13" t="inlineStr">
        <is>
          <t>FR76 3000 4000 0112 3456 7890 143</t>
        </is>
      </c>
      <c r="T9" s="10" t="inlineStr">
        <is>
          <t>Oui</t>
        </is>
      </c>
      <c r="U9" s="17" t="inlineStr">
        <is>
          <t>Échafaudage installé</t>
        </is>
      </c>
      <c r="V9" s="18">
        <f>IFERROR(N9/J9,0)</f>
        <v/>
      </c>
    </row>
    <row r="10">
      <c r="A10" s="3" t="inlineStr">
        <is>
          <t>DOS-2026-007</t>
        </is>
      </c>
      <c r="B10" s="4" t="n">
        <v>46122</v>
      </c>
      <c r="C10" s="3" t="inlineStr">
        <is>
          <t>Chloé Laurent</t>
        </is>
      </c>
      <c r="D10" s="3" t="inlineStr">
        <is>
          <t>Nantes</t>
        </is>
      </c>
      <c r="E10" s="3" t="inlineStr">
        <is>
          <t>CH-2026-007</t>
        </is>
      </c>
      <c r="F10" s="3" t="inlineStr">
        <is>
          <t>Électricité partielle</t>
        </is>
      </c>
      <c r="G10" s="5" t="n">
        <v>4200</v>
      </c>
      <c r="H10" s="6" t="n">
        <v>0.2</v>
      </c>
      <c r="I10" s="7">
        <f>G10*H10</f>
        <v/>
      </c>
      <c r="J10" s="7">
        <f>G10+I10</f>
        <v/>
      </c>
      <c r="K10" s="6" t="n">
        <v>0.3</v>
      </c>
      <c r="L10" s="7">
        <f>IFERROR(G10*K10,0)</f>
        <v/>
      </c>
      <c r="M10" s="7">
        <f>IFERROR(L10*H10,0)</f>
        <v/>
      </c>
      <c r="N10" s="7">
        <f>L10+M10</f>
        <v/>
      </c>
      <c r="O10" s="7">
        <f>G10-L10</f>
        <v/>
      </c>
      <c r="P10" s="8">
        <f>IF(N10=0,"À émettre",IF(T10="Oui","Payé","En attente"))</f>
        <v/>
      </c>
      <c r="Q10" s="4" t="n">
        <v>46152</v>
      </c>
      <c r="R10" s="9" t="inlineStr">
        <is>
          <t>Chèque</t>
        </is>
      </c>
      <c r="S10" s="3" t="inlineStr">
        <is>
          <t>FR76 3000 4000 0112 3456 7890 143</t>
        </is>
      </c>
      <c r="T10" s="10" t="inlineStr">
        <is>
          <t>Non</t>
        </is>
      </c>
      <c r="U10" s="11" t="inlineStr">
        <is>
          <t>Intervention à planifier</t>
        </is>
      </c>
      <c r="V10" s="12">
        <f>IFERROR(N10/J10,0)</f>
        <v/>
      </c>
    </row>
    <row r="11">
      <c r="A11" s="13" t="inlineStr">
        <is>
          <t>DOS-2026-008</t>
        </is>
      </c>
      <c r="B11" s="14" t="n">
        <v>46140</v>
      </c>
      <c r="C11" s="13" t="inlineStr">
        <is>
          <t>Nathan Rousseau</t>
        </is>
      </c>
      <c r="D11" s="13" t="inlineStr">
        <is>
          <t>Strasbourg</t>
        </is>
      </c>
      <c r="E11" s="13" t="inlineStr">
        <is>
          <t>CH-2026-008</t>
        </is>
      </c>
      <c r="F11" s="13" t="inlineStr">
        <is>
          <t>Extension terrasse</t>
        </is>
      </c>
      <c r="G11" s="5" t="n">
        <v>15600</v>
      </c>
      <c r="H11" s="6" t="n">
        <v>0.2</v>
      </c>
      <c r="I11" s="15">
        <f>G11*H11</f>
        <v/>
      </c>
      <c r="J11" s="15">
        <f>G11+I11</f>
        <v/>
      </c>
      <c r="K11" s="6" t="n">
        <v>0.4</v>
      </c>
      <c r="L11" s="15">
        <f>IFERROR(G11*K11,0)</f>
        <v/>
      </c>
      <c r="M11" s="15">
        <f>IFERROR(L11*H11,0)</f>
        <v/>
      </c>
      <c r="N11" s="15">
        <f>L11+M11</f>
        <v/>
      </c>
      <c r="O11" s="15">
        <f>G11-L11</f>
        <v/>
      </c>
      <c r="P11" s="16">
        <f>IF(N11=0,"À émettre",IF(T11="Oui","Payé","En attente"))</f>
        <v/>
      </c>
      <c r="Q11" s="14" t="n">
        <v>46170</v>
      </c>
      <c r="R11" s="9" t="inlineStr">
        <is>
          <t>Virement</t>
        </is>
      </c>
      <c r="S11" s="13" t="inlineStr">
        <is>
          <t>FR76 3000 4000 0112 3456 7890 143</t>
        </is>
      </c>
      <c r="T11" s="10" t="inlineStr">
        <is>
          <t>Non</t>
        </is>
      </c>
      <c r="U11" s="17" t="inlineStr">
        <is>
          <t>Permis de construire validé</t>
        </is>
      </c>
      <c r="V11" s="18">
        <f>IFERROR(N11/J11,0)</f>
        <v/>
      </c>
    </row>
    <row r="12">
      <c r="A12" s="3" t="inlineStr">
        <is>
          <t>DOS-2026-009</t>
        </is>
      </c>
      <c r="B12" s="4" t="n">
        <v>46154</v>
      </c>
      <c r="C12" s="3" t="inlineStr">
        <is>
          <t>Manon Fournier</t>
        </is>
      </c>
      <c r="D12" s="3" t="inlineStr">
        <is>
          <t>Nice</t>
        </is>
      </c>
      <c r="E12" s="3" t="inlineStr">
        <is>
          <t>CH-2026-009</t>
        </is>
      </c>
      <c r="F12" s="3" t="inlineStr">
        <is>
          <t>Carrelage sol</t>
        </is>
      </c>
      <c r="G12" s="5" t="n">
        <v>5400</v>
      </c>
      <c r="H12" s="6" t="n">
        <v>0.2</v>
      </c>
      <c r="I12" s="7">
        <f>G12*H12</f>
        <v/>
      </c>
      <c r="J12" s="7">
        <f>G12+I12</f>
        <v/>
      </c>
      <c r="K12" s="6" t="n">
        <v>0.3</v>
      </c>
      <c r="L12" s="7">
        <f>IFERROR(G12*K12,0)</f>
        <v/>
      </c>
      <c r="M12" s="7">
        <f>IFERROR(L12*H12,0)</f>
        <v/>
      </c>
      <c r="N12" s="7">
        <f>L12+M12</f>
        <v/>
      </c>
      <c r="O12" s="7">
        <f>G12-L12</f>
        <v/>
      </c>
      <c r="P12" s="8">
        <f>IF(N12=0,"À émettre",IF(T12="Oui","Payé","En attente"))</f>
        <v/>
      </c>
      <c r="Q12" s="4" t="n">
        <v>46184</v>
      </c>
      <c r="R12" s="9" t="inlineStr">
        <is>
          <t>CB</t>
        </is>
      </c>
      <c r="S12" s="3" t="inlineStr">
        <is>
          <t>FR76 3000 4000 0112 3456 7890 143</t>
        </is>
      </c>
      <c r="T12" s="10" t="inlineStr">
        <is>
          <t>Oui</t>
        </is>
      </c>
      <c r="U12" s="11" t="inlineStr">
        <is>
          <t>Livraison carrelage effectuée</t>
        </is>
      </c>
      <c r="V12" s="12">
        <f>IFERROR(N12/J12,0)</f>
        <v/>
      </c>
    </row>
    <row r="13">
      <c r="A13" s="13" t="inlineStr">
        <is>
          <t>DOS-2026-010</t>
        </is>
      </c>
      <c r="B13" s="14" t="n">
        <v>46172</v>
      </c>
      <c r="C13" s="13" t="inlineStr">
        <is>
          <t>Théo Girard</t>
        </is>
      </c>
      <c r="D13" s="13" t="inlineStr">
        <is>
          <t>Rennes</t>
        </is>
      </c>
      <c r="E13" s="13" t="inlineStr">
        <is>
          <t>CH-2026-010</t>
        </is>
      </c>
      <c r="F13" s="13" t="inlineStr">
        <is>
          <t>Remplacement fenêtres</t>
        </is>
      </c>
      <c r="G13" s="5" t="n">
        <v>11200</v>
      </c>
      <c r="H13" s="6" t="n">
        <v>0.055</v>
      </c>
      <c r="I13" s="15">
        <f>G13*H13</f>
        <v/>
      </c>
      <c r="J13" s="15">
        <f>G13+I13</f>
        <v/>
      </c>
      <c r="K13" s="6" t="n">
        <v>0.5</v>
      </c>
      <c r="L13" s="15">
        <f>IFERROR(G13*K13,0)</f>
        <v/>
      </c>
      <c r="M13" s="15">
        <f>IFERROR(L13*H13,0)</f>
        <v/>
      </c>
      <c r="N13" s="15">
        <f>L13+M13</f>
        <v/>
      </c>
      <c r="O13" s="15">
        <f>G13-L13</f>
        <v/>
      </c>
      <c r="P13" s="16">
        <f>IF(N13=0,"À émettre",IF(T13="Oui","Payé","En attente"))</f>
        <v/>
      </c>
      <c r="Q13" s="14" t="n">
        <v>46202</v>
      </c>
      <c r="R13" s="9" t="inlineStr">
        <is>
          <t>Virement</t>
        </is>
      </c>
      <c r="S13" s="13" t="inlineStr">
        <is>
          <t>FR76 3000 4000 0112 3456 7890 143</t>
        </is>
      </c>
      <c r="T13" s="10" t="inlineStr">
        <is>
          <t>Non</t>
        </is>
      </c>
      <c r="U13" s="17" t="inlineStr">
        <is>
          <t>Devis à valider par le client</t>
        </is>
      </c>
      <c r="V13" s="18">
        <f>IFERROR(N13/J13,0)</f>
        <v/>
      </c>
    </row>
    <row r="14">
      <c r="A14" s="19" t="inlineStr">
        <is>
          <t>TOTAUX</t>
        </is>
      </c>
      <c r="B14" s="20" t="n"/>
      <c r="C14" s="20" t="n"/>
      <c r="D14" s="20" t="n"/>
      <c r="E14" s="20" t="n"/>
      <c r="F14" s="20" t="n"/>
      <c r="G14" s="21">
        <f>SUM(G4:G13)</f>
        <v/>
      </c>
      <c r="H14" s="20" t="n"/>
      <c r="I14" s="21">
        <f>SUM(I4:I13)</f>
        <v/>
      </c>
      <c r="J14" s="21">
        <f>SUM(J4:J13)</f>
        <v/>
      </c>
      <c r="K14" s="20" t="n"/>
      <c r="L14" s="21">
        <f>SUM(L4:L13)</f>
        <v/>
      </c>
      <c r="M14" s="21">
        <f>SUM(M4:M13)</f>
        <v/>
      </c>
      <c r="N14" s="21">
        <f>SUM(N4:N13)</f>
        <v/>
      </c>
      <c r="O14" s="21">
        <f>SUM(O4:O13)</f>
        <v/>
      </c>
      <c r="P14" s="20" t="n"/>
      <c r="Q14" s="20" t="n"/>
      <c r="R14" s="20" t="n"/>
      <c r="S14" s="20" t="n"/>
      <c r="T14" s="20" t="n"/>
      <c r="U14" s="20" t="n"/>
      <c r="V14" s="20" t="n"/>
    </row>
  </sheetData>
  <mergeCells count="2">
    <mergeCell ref="A1:V1"/>
    <mergeCell ref="A14:F14"/>
  </mergeCells>
  <conditionalFormatting sqref="P4:P13">
    <cfRule type="expression" priority="1" dxfId="0" stopIfTrue="1">
      <formula>P4="Payé"</formula>
    </cfRule>
    <cfRule type="expression" priority="2" dxfId="1" stopIfTrue="1">
      <formula>P4="En attente"</formula>
    </cfRule>
    <cfRule type="expression" priority="3" dxfId="2" stopIfTrue="1">
      <formula>P4="À émettre"</formula>
    </cfRule>
  </conditionalFormatting>
  <dataValidations count="4">
    <dataValidation sqref="H4:H13" showErrorMessage="1" showInputMessage="1" allowBlank="1" type="list">
      <formula1>"0.20,0.10,0.055,0.021"</formula1>
    </dataValidation>
    <dataValidation sqref="K4:K13" showErrorMessage="1" showInputMessage="1" allowBlank="1" type="list">
      <formula1>"0.2,0.3,0.4,0.5"</formula1>
    </dataValidation>
    <dataValidation sqref="R4:R13" showErrorMessage="1" showInputMessage="1" allowBlank="1" type="list">
      <formula1>"Virement,Chèque,CB,Prélèvement"</formula1>
    </dataValidation>
    <dataValidation sqref="T4:T13" showErrorMessage="1" showInputMessage="1" allowBlank="1" type="list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selection activeCell="A1" sqref="A1"/>
    </sheetView>
  </sheetViews>
  <sheetFormatPr baseColWidth="8" defaultRowHeight="15"/>
  <cols>
    <col width="30" customWidth="1" min="1" max="1"/>
    <col width="3" customWidth="1" min="2" max="2"/>
    <col width="26" customWidth="1" min="3" max="3"/>
    <col width="18" customWidth="1" min="5" max="5"/>
    <col width="20" customWidth="1" min="6" max="6"/>
    <col width="20" customWidth="1" min="7" max="7"/>
  </cols>
  <sheetData>
    <row r="1" ht="28" customHeight="1">
      <c r="A1" s="1" t="inlineStr">
        <is>
          <t>SYNTHÈSE DES ACOMPTES TRAVAUX</t>
        </is>
      </c>
    </row>
    <row r="3">
      <c r="A3" s="22" t="inlineStr">
        <is>
          <t>INDICATEURS CLÉS</t>
        </is>
      </c>
      <c r="E3" s="23" t="inlineStr">
        <is>
          <t>Client</t>
        </is>
      </c>
      <c r="F3" s="23" t="inlineStr">
        <is>
          <t>Montant acompte TTC</t>
        </is>
      </c>
      <c r="G3" s="23" t="inlineStr">
        <is>
          <t>Reste à facturer HT</t>
        </is>
      </c>
    </row>
    <row r="4">
      <c r="A4" s="24" t="inlineStr">
        <is>
          <t>Nombre total de dossiers</t>
        </is>
      </c>
      <c r="C4" s="24">
        <f>COUNTA('État d'acompte'!A4:A13)</f>
        <v/>
      </c>
      <c r="E4" s="3">
        <f>'État d'acompte'!C4</f>
        <v/>
      </c>
      <c r="F4" s="7">
        <f>'État d'acompte'!N4</f>
        <v/>
      </c>
      <c r="G4" s="7">
        <f>'État d'acompte'!O4</f>
        <v/>
      </c>
    </row>
    <row r="5">
      <c r="A5" s="25" t="inlineStr">
        <is>
          <t>Total HT des travaux</t>
        </is>
      </c>
      <c r="C5" s="26">
        <f>SUM('État d'acompte'!G4:G13)</f>
        <v/>
      </c>
      <c r="E5" s="13">
        <f>'État d'acompte'!C5</f>
        <v/>
      </c>
      <c r="F5" s="15">
        <f>'État d'acompte'!N5</f>
        <v/>
      </c>
      <c r="G5" s="15">
        <f>'État d'acompte'!O5</f>
        <v/>
      </c>
    </row>
    <row r="6">
      <c r="A6" s="24" t="inlineStr">
        <is>
          <t>Total TTC des travaux</t>
        </is>
      </c>
      <c r="C6" s="27">
        <f>SUM('État d'acompte'!J4:J13)</f>
        <v/>
      </c>
      <c r="E6" s="3">
        <f>'État d'acompte'!C6</f>
        <v/>
      </c>
      <c r="F6" s="7">
        <f>'État d'acompte'!N6</f>
        <v/>
      </c>
      <c r="G6" s="7">
        <f>'État d'acompte'!O6</f>
        <v/>
      </c>
    </row>
    <row r="7">
      <c r="A7" s="25" t="inlineStr">
        <is>
          <t>Total des acomptes TTC</t>
        </is>
      </c>
      <c r="C7" s="26">
        <f>SUM('État d'acompte'!N4:N13)</f>
        <v/>
      </c>
      <c r="E7" s="13">
        <f>'État d'acompte'!C7</f>
        <v/>
      </c>
      <c r="F7" s="15">
        <f>'État d'acompte'!N7</f>
        <v/>
      </c>
      <c r="G7" s="15">
        <f>'État d'acompte'!O7</f>
        <v/>
      </c>
    </row>
    <row r="8">
      <c r="A8" s="24" t="inlineStr">
        <is>
          <t>Reste à facturer total</t>
        </is>
      </c>
      <c r="C8" s="27">
        <f>SUM('État d'acompte'!O4:O13)</f>
        <v/>
      </c>
      <c r="E8" s="3">
        <f>'État d'acompte'!C8</f>
        <v/>
      </c>
      <c r="F8" s="7">
        <f>'État d'acompte'!N8</f>
        <v/>
      </c>
      <c r="G8" s="7">
        <f>'État d'acompte'!O8</f>
        <v/>
      </c>
    </row>
    <row r="9">
      <c r="A9" s="25" t="inlineStr">
        <is>
          <t>Taux moyen d'acompte</t>
        </is>
      </c>
      <c r="C9" s="28">
        <f>IFERROR(AVERAGE('État d'acompte'!K4:K13),0)</f>
        <v/>
      </c>
      <c r="E9" s="13">
        <f>'État d'acompte'!C9</f>
        <v/>
      </c>
      <c r="F9" s="15">
        <f>'État d'acompte'!N9</f>
        <v/>
      </c>
      <c r="G9" s="15">
        <f>'État d'acompte'!O9</f>
        <v/>
      </c>
    </row>
    <row r="10">
      <c r="A10" s="24" t="inlineStr">
        <is>
          <t>Nombre d'acomptes payés</t>
        </is>
      </c>
      <c r="C10" s="24">
        <f>COUNTIF('État d'acompte'!P4:P13,"Payé")</f>
        <v/>
      </c>
      <c r="E10" s="3">
        <f>'État d'acompte'!C10</f>
        <v/>
      </c>
      <c r="F10" s="7">
        <f>'État d'acompte'!N10</f>
        <v/>
      </c>
      <c r="G10" s="7">
        <f>'État d'acompte'!O10</f>
        <v/>
      </c>
    </row>
    <row r="11">
      <c r="A11" s="25" t="inlineStr">
        <is>
          <t>Nombre d'acomptes en attente</t>
        </is>
      </c>
      <c r="C11" s="25">
        <f>COUNTIF('État d'acompte'!P4:P13,"En attente")</f>
        <v/>
      </c>
      <c r="E11" s="13">
        <f>'État d'acompte'!C11</f>
        <v/>
      </c>
      <c r="F11" s="15">
        <f>'État d'acompte'!N11</f>
        <v/>
      </c>
      <c r="G11" s="15">
        <f>'État d'acompte'!O11</f>
        <v/>
      </c>
    </row>
    <row r="12">
      <c r="A12" s="24" t="inlineStr">
        <is>
          <t>Nombre à émettre</t>
        </is>
      </c>
      <c r="C12" s="24">
        <f>COUNTIF('État d'acompte'!P4:P13,"À émettre")</f>
        <v/>
      </c>
      <c r="E12" s="3">
        <f>'État d'acompte'!C12</f>
        <v/>
      </c>
      <c r="F12" s="7">
        <f>'État d'acompte'!N12</f>
        <v/>
      </c>
      <c r="G12" s="7">
        <f>'État d'acompte'!O12</f>
        <v/>
      </c>
    </row>
    <row r="13">
      <c r="C13" s="29" t="n"/>
      <c r="E13" s="13">
        <f>'État d'acompte'!C13</f>
        <v/>
      </c>
      <c r="F13" s="15">
        <f>'État d'acompte'!N13</f>
        <v/>
      </c>
      <c r="G13" s="15">
        <f>'État d'acompte'!O13</f>
        <v/>
      </c>
    </row>
    <row r="14">
      <c r="A14" s="30" t="inlineStr">
        <is>
          <t>Alerte reste à facturer</t>
        </is>
      </c>
      <c r="C14" s="31">
        <f>IF(C8&gt;0,"⚠ Solde restant à facturer","OK — Tout facturé")</f>
        <v/>
      </c>
    </row>
    <row r="16">
      <c r="E16" s="23" t="inlineStr">
        <is>
          <t>Statut</t>
        </is>
      </c>
      <c r="F16" s="23" t="inlineStr">
        <is>
          <t>Nombre</t>
        </is>
      </c>
    </row>
    <row r="17">
      <c r="E17" s="32" t="inlineStr">
        <is>
          <t>Payé</t>
        </is>
      </c>
      <c r="F17" s="32">
        <f>COUNTIF('État d'acompte'!P4:P13,"Payé")</f>
        <v/>
      </c>
    </row>
    <row r="18">
      <c r="E18" s="33" t="inlineStr">
        <is>
          <t>En attente</t>
        </is>
      </c>
      <c r="F18" s="33">
        <f>COUNTIF('État d'acompte'!P4:P13,"En attente")</f>
        <v/>
      </c>
    </row>
    <row r="19">
      <c r="E19" s="32" t="inlineStr">
        <is>
          <t>À émettre</t>
        </is>
      </c>
      <c r="F19" s="32">
        <f>COUNTIF('État d'acompte'!P4:P13,"À émettre")</f>
        <v/>
      </c>
    </row>
  </sheetData>
  <mergeCells count="2">
    <mergeCell ref="A1:F1"/>
    <mergeCell ref="A3:C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4" customWidth="1" min="3" max="3"/>
    <col width="24" customWidth="1" min="4" max="4"/>
    <col width="22" customWidth="1" min="5" max="5"/>
    <col width="22" customWidth="1" min="6" max="6"/>
  </cols>
  <sheetData>
    <row r="1" ht="28" customHeight="1">
      <c r="A1" s="1" t="inlineStr">
        <is>
          <t>PARAMÈTRES &amp; MENTIONS OBLIGATOIRES</t>
        </is>
      </c>
    </row>
    <row r="3">
      <c r="A3" s="22" t="inlineStr">
        <is>
          <t>Taux de TVA applicables</t>
        </is>
      </c>
      <c r="D3" s="22" t="inlineStr">
        <is>
          <t>Mentions obligatoires (facturation)</t>
        </is>
      </c>
    </row>
    <row r="4">
      <c r="A4" s="3" t="inlineStr">
        <is>
          <t>Taux normal</t>
        </is>
      </c>
      <c r="B4" s="24" t="inlineStr">
        <is>
          <t>20 %</t>
        </is>
      </c>
      <c r="D4" s="11" t="inlineStr">
        <is>
          <t>• Devis signé et daté par le client</t>
        </is>
      </c>
      <c r="E4" s="34" t="n"/>
      <c r="F4" s="35" t="n"/>
    </row>
    <row r="5">
      <c r="A5" s="13" t="inlineStr">
        <is>
          <t>Taux intermédiaire</t>
        </is>
      </c>
      <c r="B5" s="25" t="inlineStr">
        <is>
          <t>10 %</t>
        </is>
      </c>
      <c r="D5" s="17" t="inlineStr">
        <is>
          <t>• Délai de paiement contractuel (30 jours max sauf accord)</t>
        </is>
      </c>
      <c r="E5" s="34" t="n"/>
      <c r="F5" s="35" t="n"/>
    </row>
    <row r="6">
      <c r="A6" s="3" t="inlineStr">
        <is>
          <t>Taux réduit</t>
        </is>
      </c>
      <c r="B6" s="24" t="inlineStr">
        <is>
          <t>5,5 %</t>
        </is>
      </c>
      <c r="D6" s="11" t="inlineStr">
        <is>
          <t>• Pénalités de retard : taux BCE + 10 points minimum</t>
        </is>
      </c>
      <c r="E6" s="34" t="n"/>
      <c r="F6" s="35" t="n"/>
    </row>
    <row r="7">
      <c r="A7" s="13" t="inlineStr">
        <is>
          <t>Taux particulier</t>
        </is>
      </c>
      <c r="B7" s="25" t="inlineStr">
        <is>
          <t>2,1 %</t>
        </is>
      </c>
      <c r="D7" s="17" t="inlineStr">
        <is>
          <t>• Indemnité forfaitaire de recouvrement : 40 € par facture impayée</t>
        </is>
      </c>
      <c r="E7" s="34" t="n"/>
      <c r="F7" s="35" t="n"/>
    </row>
    <row r="8">
      <c r="D8" s="11" t="inlineStr">
        <is>
          <t>• Numéro SIRET de l'entreprise obligatoire</t>
        </is>
      </c>
      <c r="E8" s="34" t="n"/>
      <c r="F8" s="35" t="n"/>
    </row>
    <row r="9">
      <c r="A9" s="22" t="inlineStr">
        <is>
          <t>Taux d'acompte par défaut</t>
        </is>
      </c>
      <c r="D9" s="17" t="inlineStr">
        <is>
          <t>• N° de TVA intracommunautaire si applicable</t>
        </is>
      </c>
      <c r="E9" s="34" t="n"/>
      <c r="F9" s="35" t="n"/>
    </row>
    <row r="10">
      <c r="A10" s="3" t="inlineStr">
        <is>
          <t>Standard</t>
        </is>
      </c>
      <c r="B10" s="24" t="inlineStr">
        <is>
          <t>30 %</t>
        </is>
      </c>
      <c r="D10" s="11" t="inlineStr">
        <is>
          <t>• Mention de l'assurance décennale pour travaux du bâtiment</t>
        </is>
      </c>
      <c r="E10" s="34" t="n"/>
      <c r="F10" s="35" t="n"/>
    </row>
    <row r="11">
      <c r="A11" s="13" t="inlineStr">
        <is>
          <t>Renforcé</t>
        </is>
      </c>
      <c r="B11" s="25" t="inlineStr">
        <is>
          <t>40 %</t>
        </is>
      </c>
      <c r="D11" s="17" t="inlineStr">
        <is>
          <t>• Acompte encadré : max 30 % en général pour les particuliers</t>
        </is>
      </c>
      <c r="E11" s="34" t="n"/>
      <c r="F11" s="35" t="n"/>
    </row>
    <row r="12">
      <c r="A12" s="3" t="inlineStr">
        <is>
          <t>Maximum usuel</t>
        </is>
      </c>
      <c r="B12" s="24" t="inlineStr">
        <is>
          <t>50 %</t>
        </is>
      </c>
    </row>
    <row r="13">
      <c r="D13" s="22" t="inlineStr">
        <is>
          <t>Coordonnées de l'entreprise</t>
        </is>
      </c>
    </row>
    <row r="14">
      <c r="A14" s="22" t="inlineStr">
        <is>
          <t>Modes de règlement acceptés</t>
        </is>
      </c>
      <c r="D14" s="24" t="inlineStr">
        <is>
          <t>Raison sociale</t>
        </is>
      </c>
      <c r="E14" s="3" t="inlineStr">
        <is>
          <t>Rénov'Habitat SARL</t>
        </is>
      </c>
    </row>
    <row r="15">
      <c r="A15" s="13" t="inlineStr">
        <is>
          <t>Virement</t>
        </is>
      </c>
      <c r="D15" s="25" t="inlineStr">
        <is>
          <t>Adresse</t>
        </is>
      </c>
      <c r="E15" s="13" t="inlineStr">
        <is>
          <t>12 rue des Artisans, 75011 Paris</t>
        </is>
      </c>
    </row>
    <row r="16">
      <c r="A16" s="3" t="inlineStr">
        <is>
          <t>Chèque</t>
        </is>
      </c>
      <c r="D16" s="24" t="inlineStr">
        <is>
          <t>SIRET</t>
        </is>
      </c>
      <c r="E16" s="3" t="inlineStr">
        <is>
          <t>812 345 678 00021</t>
        </is>
      </c>
    </row>
    <row r="17">
      <c r="A17" s="13" t="inlineStr">
        <is>
          <t>CB</t>
        </is>
      </c>
      <c r="D17" s="25" t="inlineStr">
        <is>
          <t>IBAN</t>
        </is>
      </c>
      <c r="E17" s="13" t="inlineStr">
        <is>
          <t>FR76 3000 4000 0112 3456 7890 143</t>
        </is>
      </c>
    </row>
    <row r="18">
      <c r="A18" s="3" t="inlineStr">
        <is>
          <t>Prélèvement</t>
        </is>
      </c>
      <c r="D18" s="24" t="inlineStr">
        <is>
          <t>Email</t>
        </is>
      </c>
      <c r="E18" s="3" t="inlineStr">
        <is>
          <t>contact@renov-habitat.fr</t>
        </is>
      </c>
    </row>
    <row r="19">
      <c r="D19" s="25" t="inlineStr">
        <is>
          <t>Téléphone</t>
        </is>
      </c>
      <c r="E19" s="13" t="inlineStr">
        <is>
          <t>01 42 55 67 89</t>
        </is>
      </c>
    </row>
  </sheetData>
  <mergeCells count="20">
    <mergeCell ref="A1:D1"/>
    <mergeCell ref="A3:B3"/>
    <mergeCell ref="A9:B9"/>
    <mergeCell ref="A14:B14"/>
    <mergeCell ref="D3:E3"/>
    <mergeCell ref="D4:F4"/>
    <mergeCell ref="D5:F5"/>
    <mergeCell ref="D6:F6"/>
    <mergeCell ref="D7:F7"/>
    <mergeCell ref="D8:F8"/>
    <mergeCell ref="D9:F9"/>
    <mergeCell ref="D10:F10"/>
    <mergeCell ref="D11:F11"/>
    <mergeCell ref="D13:F13"/>
    <mergeCell ref="E14:F14"/>
    <mergeCell ref="E15:F15"/>
    <mergeCell ref="E16:F16"/>
    <mergeCell ref="E17:F17"/>
    <mergeCell ref="E18:F18"/>
    <mergeCell ref="E19:F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2" customWidth="1" min="1" max="1"/>
    <col width="80" customWidth="1" min="2" max="2"/>
  </cols>
  <sheetData>
    <row r="1" ht="28" customHeight="1">
      <c r="A1" s="1" t="inlineStr">
        <is>
          <t>MODE D'EMPLOI DU CLASSEUR</t>
        </is>
      </c>
    </row>
    <row r="3" ht="45" customHeight="1">
      <c r="A3" s="36" t="inlineStr">
        <is>
          <t>Feuille « État d'acompte »</t>
        </is>
      </c>
      <c r="B3" s="37" t="inlineStr">
        <is>
          <t>Saisissez un dossier par ligne : identité client, montant HT, taux de TVA, taux d'acompte et mode de règlement. Toutes les colonnes de calcul (TVA, TTC, acompte, reste à facturer, statut) se mettent à jour automatiquement.</t>
        </is>
      </c>
    </row>
    <row r="4" ht="45" customHeight="1">
      <c r="A4" s="36" t="inlineStr">
        <is>
          <t>Colonnes à saisir (fond jaune)</t>
        </is>
      </c>
      <c r="B4" s="37" t="inlineStr">
        <is>
          <t>Montant HT total, Taux TVA, Taux d'acompte, Mode de règlement, Paiement reçu (Oui/Non). Les autres colonnes sont calculées par formule, ne pas les modifier.</t>
        </is>
      </c>
    </row>
    <row r="5" ht="45" customHeight="1">
      <c r="A5" s="36" t="inlineStr">
        <is>
          <t>Statut automatique</t>
        </is>
      </c>
      <c r="B5" s="37" t="inlineStr">
        <is>
          <t>« À émettre » si aucun acompte facturé, « Payé » si la case Paiement reçu = Oui, sinon « En attente ».</t>
        </is>
      </c>
    </row>
    <row r="6" ht="45" customHeight="1">
      <c r="A6" s="36" t="inlineStr">
        <is>
          <t>Feuille « Synthèse »</t>
        </is>
      </c>
      <c r="B6" s="37" t="inlineStr">
        <is>
          <t>Tableau de bord avec les indicateurs clés (totaux, taux moyen d'acompte, nombre de dossiers par statut) et deux graphiques : comparaison par client et répartition des statuts.</t>
        </is>
      </c>
    </row>
    <row r="7" ht="45" customHeight="1">
      <c r="A7" s="36" t="inlineStr">
        <is>
          <t>Feuille « Paramètres &amp; mentions »</t>
        </is>
      </c>
      <c r="B7" s="37" t="inlineStr">
        <is>
          <t>Référentiel des taux de TVA, taux d'acompte, modes de règlement et rappel des mentions légales obligatoires en France pour la facturation de travaux.</t>
        </is>
      </c>
    </row>
    <row r="8" ht="45" customHeight="1">
      <c r="A8" s="36" t="inlineStr">
        <is>
          <t>Listes déroulantes</t>
        </is>
      </c>
      <c r="B8" s="37" t="inlineStr">
        <is>
          <t>Les colonnes Taux TVA, Taux d'acompte, Mode de règlement et Paiement reçu utilisent des listes de validation pour sécuriser la saisie.</t>
        </is>
      </c>
    </row>
    <row r="9" ht="45" customHeight="1">
      <c r="A9" s="36" t="inlineStr">
        <is>
          <t>Conseil</t>
        </is>
      </c>
      <c r="B9" s="37" t="inlineStr">
        <is>
          <t>Vérifiez toujours le total « Reste à facturer » avant de solder un dossier, et archivez chaque état d'acompte signé par le client.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2026-07-06T12:55:47Z</dcterms:created>
  <dcterms:modified xmlns:dcterms="http://purl.org/dc/terms/" xmlns:xsi="http://www.w3.org/2001/XMLSchema-instance" xsi:type="dcterms:W3CDTF">2026-07-06T12:55:47Z</dcterms:modified>
</cp:coreProperties>
</file>