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  <sheet xmlns:r="http://schemas.openxmlformats.org/officeDocument/2006/relationships" name="Référentiel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#,##0.00&quot; €&quot;"/>
  </numFmts>
  <fonts count="7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b val="1"/>
      <color rgb="00FFFFFF"/>
      <sz val="11"/>
    </font>
    <font>
      <name val="Calibri"/>
      <b val="1"/>
      <color rgb="001F1F1F"/>
      <sz val="11"/>
    </font>
    <font>
      <name val="Calibri"/>
      <sz val="10"/>
    </font>
    <font>
      <b val="1"/>
      <sz val="11"/>
    </font>
    <font>
      <b val="1"/>
      <color rgb="004A2AA5"/>
      <sz val="11"/>
    </font>
  </fonts>
  <fills count="8">
    <fill>
      <patternFill/>
    </fill>
    <fill>
      <patternFill patternType="gray125"/>
    </fill>
    <fill>
      <patternFill patternType="solid">
        <fgColor rgb="004A2AA5"/>
      </patternFill>
    </fill>
    <fill>
      <patternFill patternType="solid">
        <fgColor rgb="00F1EDF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F6B4A"/>
      </patternFill>
    </fill>
    <fill>
      <patternFill patternType="solid">
        <f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166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left" vertical="center" wrapText="1"/>
    </xf>
    <xf numFmtId="9" fontId="0" fillId="3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6" fontId="0" fillId="5" borderId="1" applyAlignment="1" pivotButton="0" quotePrefix="0" xfId="0">
      <alignment horizontal="left" vertical="center" wrapText="1"/>
    </xf>
    <xf numFmtId="9" fontId="0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6" fontId="3" fillId="6" borderId="1" applyAlignment="1" pivotButton="0" quotePrefix="0" xfId="0">
      <alignment horizontal="center" vertical="center" wrapText="1"/>
    </xf>
    <xf numFmtId="9" fontId="3" fillId="6" borderId="1" applyAlignment="1" pivotButton="0" quotePrefix="0" xfId="0">
      <alignment horizontal="center" vertical="center" wrapText="1"/>
    </xf>
    <xf numFmtId="1" fontId="3" fillId="6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4" fillId="3" borderId="1" pivotButton="0" quotePrefix="0" xfId="0"/>
    <xf numFmtId="166" fontId="5" fillId="3" borderId="1" pivotButton="0" quotePrefix="0" xfId="0"/>
    <xf numFmtId="0" fontId="4" fillId="5" borderId="1" pivotButton="0" quotePrefix="0" xfId="0"/>
    <xf numFmtId="166" fontId="5" fillId="5" borderId="1" pivotButton="0" quotePrefix="0" xfId="0"/>
    <xf numFmtId="49" fontId="5" fillId="5" borderId="1" pivotButton="0" quotePrefix="0" xfId="0"/>
    <xf numFmtId="9" fontId="5" fillId="3" borderId="1" pivotButton="0" quotePrefix="0" xfId="0"/>
    <xf numFmtId="1" fontId="5" fillId="3" borderId="1" pivotButton="0" quotePrefix="0" xfId="0"/>
    <xf numFmtId="1" fontId="5" fillId="5" borderId="1" pivotButton="0" quotePrefix="0" xfId="0"/>
    <xf numFmtId="0" fontId="2" fillId="2" borderId="1" pivotButton="0" quotePrefix="0" xfId="0"/>
    <xf numFmtId="0" fontId="0" fillId="3" borderId="1" pivotButton="0" quotePrefix="0" xfId="0"/>
    <xf numFmtId="166" fontId="0" fillId="3" borderId="1" pivotButton="0" quotePrefix="0" xfId="0"/>
    <xf numFmtId="0" fontId="0" fillId="5" borderId="1" pivotButton="0" quotePrefix="0" xfId="0"/>
    <xf numFmtId="166" fontId="0" fillId="5" borderId="1" pivotButton="0" quotePrefix="0" xfId="0"/>
    <xf numFmtId="0" fontId="6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DE2E2"/>
        </patternFill>
      </fill>
    </dxf>
    <dxf>
      <font>
        <b val="1"/>
        <color rgb="0016A34A"/>
      </font>
      <fill>
        <patternFill patternType="solid">
          <fgColor rgb="00E4F7EB"/>
        </patternFill>
      </fill>
    </dxf>
    <dxf>
      <font>
        <name val="Calibri"/>
        <b val="1"/>
        <color rgb="00DC2626"/>
        <sz val="10"/>
      </font>
    </dxf>
    <dxf>
      <font>
        <name val="Calibri"/>
        <b val="1"/>
        <color rgb="0016A34A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Produits vs Charges par mois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'Synthèse'!$A$15:$A$17</f>
            </numRef>
          </cat>
          <val>
            <numRef>
              <f>'Synthèse'!$B$15:$B$17</f>
            </numRef>
          </val>
        </ser>
        <ser>
          <idx val="1"/>
          <order val="1"/>
          <tx>
            <strRef>
              <f>'Synthèse'!C14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'Synthèse'!$A$15:$A$17</f>
            </numRef>
          </cat>
          <val>
            <numRef>
              <f>'Synthèse'!$C$15:$C$17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charges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'Synthèse'!G14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'Synthèse'!$F$15:$F$20</f>
            </numRef>
          </cat>
          <val>
            <numRef>
              <f>'Synthèse'!$G$15:$G$20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du résultat net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'Synthèse'!D14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'Synthèse'!$A$15:$A$17</f>
            </numRef>
          </cat>
          <val>
            <numRef>
              <f>'Synthèse'!$D$15:$D$17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Résultat net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19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9" customWidth="1" min="3" max="3"/>
    <col width="20" customWidth="1" min="4" max="4"/>
    <col width="26" customWidth="1" min="5" max="5"/>
    <col width="22" customWidth="1" min="6" max="6"/>
    <col width="12" customWidth="1" min="7" max="7"/>
    <col width="16" customWidth="1" min="8" max="8"/>
    <col width="12" customWidth="1" min="9" max="9"/>
    <col width="8" customWidth="1" min="10" max="10"/>
    <col width="12" customWidth="1" min="11" max="11"/>
    <col width="12" customWidth="1" min="12" max="12"/>
    <col width="16" customWidth="1" min="13" max="13"/>
    <col width="22" customWidth="1" min="14" max="14"/>
    <col width="10" customWidth="1" min="15" max="15"/>
    <col width="12" customWidth="1" min="16" max="16"/>
    <col width="12" customWidth="1" min="17" max="17"/>
    <col width="14" customWidth="1" min="18" max="18"/>
  </cols>
  <sheetData>
    <row r="1" ht="26" customHeight="1">
      <c r="A1" s="1" t="inlineStr">
        <is>
          <t>COMPTE DE RÉSULTAT — ASSOCIATION — EXERCICE 2026</t>
        </is>
      </c>
    </row>
    <row r="2">
      <c r="A2" s="2" t="inlineStr">
        <is>
          <t>Date</t>
        </is>
      </c>
      <c r="B2" s="2" t="inlineStr">
        <is>
          <t>Mois</t>
        </is>
      </c>
      <c r="C2" s="2" t="inlineStr">
        <is>
          <t>Type</t>
        </is>
      </c>
      <c r="D2" s="2" t="inlineStr">
        <is>
          <t>Catégorie</t>
        </is>
      </c>
      <c r="E2" s="2" t="inlineStr">
        <is>
          <t>Libellé</t>
        </is>
      </c>
      <c r="F2" s="2" t="inlineStr">
        <is>
          <t>Bénéficiaire / Fournisseur</t>
        </is>
      </c>
      <c r="G2" s="2" t="inlineStr">
        <is>
          <t>Ville</t>
        </is>
      </c>
      <c r="H2" s="2" t="inlineStr">
        <is>
          <t>Mode de règlement</t>
        </is>
      </c>
      <c r="I2" s="2" t="inlineStr">
        <is>
          <t>Montant HT</t>
        </is>
      </c>
      <c r="J2" s="2" t="inlineStr">
        <is>
          <t>TVA %</t>
        </is>
      </c>
      <c r="K2" s="2" t="inlineStr">
        <is>
          <t>Montant TVA</t>
        </is>
      </c>
      <c r="L2" s="2" t="inlineStr">
        <is>
          <t>Montant TTC</t>
        </is>
      </c>
      <c r="M2" s="2" t="inlineStr">
        <is>
          <t>Affectation</t>
        </is>
      </c>
      <c r="N2" s="2" t="inlineStr">
        <is>
          <t>Observations</t>
        </is>
      </c>
      <c r="O2" s="2" t="inlineStr">
        <is>
          <t>Statut</t>
        </is>
      </c>
      <c r="P2" s="2" t="inlineStr">
        <is>
          <t>Budget TTC</t>
        </is>
      </c>
      <c r="Q2" s="2" t="inlineStr">
        <is>
          <t>Écart vs budget</t>
        </is>
      </c>
      <c r="R2" s="2" t="inlineStr">
        <is>
          <t>Contrôle TVA (réf.)</t>
        </is>
      </c>
    </row>
    <row r="3">
      <c r="A3" s="3" t="n">
        <v>46037</v>
      </c>
      <c r="B3" s="4" t="inlineStr">
        <is>
          <t>Janvier</t>
        </is>
      </c>
      <c r="C3" s="4" t="inlineStr">
        <is>
          <t>Produit</t>
        </is>
      </c>
      <c r="D3" s="4" t="inlineStr">
        <is>
          <t>Cotisations</t>
        </is>
      </c>
      <c r="E3" s="4" t="inlineStr">
        <is>
          <t>Cotisation annuelle membre</t>
        </is>
      </c>
      <c r="F3" s="4" t="inlineStr">
        <is>
          <t>Camille Martin</t>
        </is>
      </c>
      <c r="G3" s="4" t="inlineStr">
        <is>
          <t>Paris</t>
        </is>
      </c>
      <c r="H3" s="4" t="inlineStr">
        <is>
          <t>Virement</t>
        </is>
      </c>
      <c r="I3" s="5" t="n">
        <v>50</v>
      </c>
      <c r="J3" s="6" t="n">
        <v>0</v>
      </c>
      <c r="K3" s="7">
        <f>I3*J3</f>
        <v/>
      </c>
      <c r="L3" s="7">
        <f>I3+K3</f>
        <v/>
      </c>
      <c r="M3" s="4" t="inlineStr">
        <is>
          <t>Fonctionnement</t>
        </is>
      </c>
      <c r="N3" s="4" t="inlineStr">
        <is>
          <t>Adhésion 2026</t>
        </is>
      </c>
      <c r="O3" s="4" t="inlineStr">
        <is>
          <t>Réalisé</t>
        </is>
      </c>
      <c r="P3" s="5" t="n">
        <v>50</v>
      </c>
      <c r="Q3" s="7">
        <f>IF(O3="Réalisé",L3-P3,0)</f>
        <v/>
      </c>
      <c r="R3" s="8">
        <f>IFERROR(VLOOKUP(D3,Référentiel!$B$2:$D$14,3,FALSE),0)</f>
        <v/>
      </c>
    </row>
    <row r="4">
      <c r="A4" s="9" t="n">
        <v>46042</v>
      </c>
      <c r="B4" s="10" t="inlineStr">
        <is>
          <t>Janvier</t>
        </is>
      </c>
      <c r="C4" s="10" t="inlineStr">
        <is>
          <t>Produit</t>
        </is>
      </c>
      <c r="D4" s="10" t="inlineStr">
        <is>
          <t>Subventions d'exploitation</t>
        </is>
      </c>
      <c r="E4" s="10" t="inlineStr">
        <is>
          <t>Subvention municipale</t>
        </is>
      </c>
      <c r="F4" s="10" t="inlineStr">
        <is>
          <t>Mairie de Lyon</t>
        </is>
      </c>
      <c r="G4" s="10" t="inlineStr">
        <is>
          <t>Lyon</t>
        </is>
      </c>
      <c r="H4" s="10" t="inlineStr">
        <is>
          <t>Virement</t>
        </is>
      </c>
      <c r="I4" s="5" t="n">
        <v>3000</v>
      </c>
      <c r="J4" s="6" t="n">
        <v>0</v>
      </c>
      <c r="K4" s="11">
        <f>I4*J4</f>
        <v/>
      </c>
      <c r="L4" s="11">
        <f>I4+K4</f>
        <v/>
      </c>
      <c r="M4" s="10" t="inlineStr">
        <is>
          <t>Fonctionnement</t>
        </is>
      </c>
      <c r="N4" s="10" t="inlineStr">
        <is>
          <t>Convention annuelle</t>
        </is>
      </c>
      <c r="O4" s="10" t="inlineStr">
        <is>
          <t>Réalisé</t>
        </is>
      </c>
      <c r="P4" s="5" t="n">
        <v>3000</v>
      </c>
      <c r="Q4" s="11">
        <f>IF(O4="Réalisé",L4-P4,0)</f>
        <v/>
      </c>
      <c r="R4" s="12">
        <f>IFERROR(VLOOKUP(D4,Référentiel!$B$2:$D$14,3,FALSE),0)</f>
        <v/>
      </c>
    </row>
    <row r="5">
      <c r="A5" s="3" t="n">
        <v>46058</v>
      </c>
      <c r="B5" s="4" t="inlineStr">
        <is>
          <t>Février</t>
        </is>
      </c>
      <c r="C5" s="4" t="inlineStr">
        <is>
          <t>Produit</t>
        </is>
      </c>
      <c r="D5" s="4" t="inlineStr">
        <is>
          <t>Dons</t>
        </is>
      </c>
      <c r="E5" s="4" t="inlineStr">
        <is>
          <t>Don d'entreprise</t>
        </is>
      </c>
      <c r="F5" s="4" t="inlineStr">
        <is>
          <t>Emma Dubois</t>
        </is>
      </c>
      <c r="G5" s="4" t="inlineStr">
        <is>
          <t>Marseille</t>
        </is>
      </c>
      <c r="H5" s="4" t="inlineStr">
        <is>
          <t>Chèque</t>
        </is>
      </c>
      <c r="I5" s="5" t="n">
        <v>500</v>
      </c>
      <c r="J5" s="6" t="n">
        <v>0</v>
      </c>
      <c r="K5" s="7">
        <f>I5*J5</f>
        <v/>
      </c>
      <c r="L5" s="7">
        <f>I5+K5</f>
        <v/>
      </c>
      <c r="M5" s="4" t="inlineStr">
        <is>
          <t>Action sociale</t>
        </is>
      </c>
      <c r="N5" s="4" t="inlineStr">
        <is>
          <t>Mécénat local</t>
        </is>
      </c>
      <c r="O5" s="4" t="inlineStr">
        <is>
          <t>Réalisé</t>
        </is>
      </c>
      <c r="P5" s="5" t="n">
        <v>400</v>
      </c>
      <c r="Q5" s="7">
        <f>IF(O5="Réalisé",L5-P5,0)</f>
        <v/>
      </c>
      <c r="R5" s="8">
        <f>IFERROR(VLOOKUP(D5,Référentiel!$B$2:$D$14,3,FALSE),0)</f>
        <v/>
      </c>
    </row>
    <row r="6">
      <c r="A6" s="9" t="n">
        <v>46063</v>
      </c>
      <c r="B6" s="10" t="inlineStr">
        <is>
          <t>Février</t>
        </is>
      </c>
      <c r="C6" s="10" t="inlineStr">
        <is>
          <t>Charge</t>
        </is>
      </c>
      <c r="D6" s="10" t="inlineStr">
        <is>
          <t>Loyers</t>
        </is>
      </c>
      <c r="E6" s="10" t="inlineStr">
        <is>
          <t>Loyer salle associative</t>
        </is>
      </c>
      <c r="F6" s="10" t="inlineStr">
        <is>
          <t>Hugo Petit</t>
        </is>
      </c>
      <c r="G6" s="10" t="inlineStr">
        <is>
          <t>Toulouse</t>
        </is>
      </c>
      <c r="H6" s="10" t="inlineStr">
        <is>
          <t>Virement</t>
        </is>
      </c>
      <c r="I6" s="5" t="n">
        <v>400</v>
      </c>
      <c r="J6" s="6" t="n">
        <v>0</v>
      </c>
      <c r="K6" s="11">
        <f>I6*J6</f>
        <v/>
      </c>
      <c r="L6" s="11">
        <f>I6+K6</f>
        <v/>
      </c>
      <c r="M6" s="10" t="inlineStr">
        <is>
          <t>Fonctionnement</t>
        </is>
      </c>
      <c r="N6" s="10" t="inlineStr">
        <is>
          <t>Loyer mensuel</t>
        </is>
      </c>
      <c r="O6" s="10" t="inlineStr">
        <is>
          <t>Réalisé</t>
        </is>
      </c>
      <c r="P6" s="5" t="n">
        <v>400</v>
      </c>
      <c r="Q6" s="11">
        <f>IF(O6="Réalisé",L6-P6,0)</f>
        <v/>
      </c>
      <c r="R6" s="12">
        <f>IFERROR(VLOOKUP(D6,Référentiel!$B$2:$D$14,3,FALSE),0)</f>
        <v/>
      </c>
    </row>
    <row r="7">
      <c r="A7" s="3" t="n">
        <v>46071</v>
      </c>
      <c r="B7" s="4" t="inlineStr">
        <is>
          <t>Février</t>
        </is>
      </c>
      <c r="C7" s="4" t="inlineStr">
        <is>
          <t>Charge</t>
        </is>
      </c>
      <c r="D7" s="4" t="inlineStr">
        <is>
          <t>Assurances</t>
        </is>
      </c>
      <c r="E7" s="4" t="inlineStr">
        <is>
          <t>Assurance RC association</t>
        </is>
      </c>
      <c r="F7" s="4" t="inlineStr">
        <is>
          <t>Léa Moreau</t>
        </is>
      </c>
      <c r="G7" s="4" t="inlineStr">
        <is>
          <t>Bordeaux</t>
        </is>
      </c>
      <c r="H7" s="4" t="inlineStr">
        <is>
          <t>Prélèvement</t>
        </is>
      </c>
      <c r="I7" s="5" t="n">
        <v>250</v>
      </c>
      <c r="J7" s="6" t="n">
        <v>0</v>
      </c>
      <c r="K7" s="7">
        <f>I7*J7</f>
        <v/>
      </c>
      <c r="L7" s="7">
        <f>I7+K7</f>
        <v/>
      </c>
      <c r="M7" s="4" t="inlineStr">
        <is>
          <t>Fonctionnement</t>
        </is>
      </c>
      <c r="N7" s="4" t="inlineStr">
        <is>
          <t>Contrat annuel</t>
        </is>
      </c>
      <c r="O7" s="4" t="inlineStr">
        <is>
          <t>Réalisé</t>
        </is>
      </c>
      <c r="P7" s="5" t="n">
        <v>260</v>
      </c>
      <c r="Q7" s="7">
        <f>IF(O7="Réalisé",L7-P7,0)</f>
        <v/>
      </c>
      <c r="R7" s="8">
        <f>IFERROR(VLOOKUP(D7,Référentiel!$B$2:$D$14,3,FALSE),0)</f>
        <v/>
      </c>
    </row>
    <row r="8">
      <c r="A8" s="9" t="n">
        <v>46083</v>
      </c>
      <c r="B8" s="10" t="inlineStr">
        <is>
          <t>Mars</t>
        </is>
      </c>
      <c r="C8" s="10" t="inlineStr">
        <is>
          <t>Produit</t>
        </is>
      </c>
      <c r="D8" s="10" t="inlineStr">
        <is>
          <t>Ventes de prestations</t>
        </is>
      </c>
      <c r="E8" s="10" t="inlineStr">
        <is>
          <t>Vente billets événement</t>
        </is>
      </c>
      <c r="F8" s="10" t="inlineStr">
        <is>
          <t>Louis Laurent</t>
        </is>
      </c>
      <c r="G8" s="10" t="inlineStr">
        <is>
          <t>Lille</t>
        </is>
      </c>
      <c r="H8" s="10" t="inlineStr">
        <is>
          <t>Espèces</t>
        </is>
      </c>
      <c r="I8" s="5" t="n">
        <v>1200</v>
      </c>
      <c r="J8" s="6" t="n">
        <v>0</v>
      </c>
      <c r="K8" s="11">
        <f>I8*J8</f>
        <v/>
      </c>
      <c r="L8" s="11">
        <f>I8+K8</f>
        <v/>
      </c>
      <c r="M8" s="10" t="inlineStr">
        <is>
          <t>Manifestation</t>
        </is>
      </c>
      <c r="N8" s="10" t="inlineStr">
        <is>
          <t>Gala annuel</t>
        </is>
      </c>
      <c r="O8" s="10" t="inlineStr">
        <is>
          <t>Réalisé</t>
        </is>
      </c>
      <c r="P8" s="5" t="n">
        <v>1000</v>
      </c>
      <c r="Q8" s="11">
        <f>IF(O8="Réalisé",L8-P8,0)</f>
        <v/>
      </c>
      <c r="R8" s="12">
        <f>IFERROR(VLOOKUP(D8,Référentiel!$B$2:$D$14,3,FALSE),0)</f>
        <v/>
      </c>
    </row>
    <row r="9">
      <c r="A9" s="3" t="n">
        <v>46089</v>
      </c>
      <c r="B9" s="4" t="inlineStr">
        <is>
          <t>Mars</t>
        </is>
      </c>
      <c r="C9" s="4" t="inlineStr">
        <is>
          <t>Charge</t>
        </is>
      </c>
      <c r="D9" s="4" t="inlineStr">
        <is>
          <t>Communication</t>
        </is>
      </c>
      <c r="E9" s="4" t="inlineStr">
        <is>
          <t>Impression flyers</t>
        </is>
      </c>
      <c r="F9" s="4" t="inlineStr">
        <is>
          <t>Chloé Simon</t>
        </is>
      </c>
      <c r="G9" s="4" t="inlineStr">
        <is>
          <t>Nantes</t>
        </is>
      </c>
      <c r="H9" s="4" t="inlineStr">
        <is>
          <t>Carte bancaire</t>
        </is>
      </c>
      <c r="I9" s="5" t="n">
        <v>180</v>
      </c>
      <c r="J9" s="6" t="n">
        <v>0.2</v>
      </c>
      <c r="K9" s="7">
        <f>I9*J9</f>
        <v/>
      </c>
      <c r="L9" s="7">
        <f>I9+K9</f>
        <v/>
      </c>
      <c r="M9" s="4" t="inlineStr">
        <is>
          <t>Manifestation</t>
        </is>
      </c>
      <c r="N9" s="4" t="inlineStr">
        <is>
          <t>Support gala</t>
        </is>
      </c>
      <c r="O9" s="4" t="inlineStr">
        <is>
          <t>Réalisé</t>
        </is>
      </c>
      <c r="P9" s="5" t="n">
        <v>150</v>
      </c>
      <c r="Q9" s="7">
        <f>IF(O9="Réalisé",L9-P9,0)</f>
        <v/>
      </c>
      <c r="R9" s="8">
        <f>IFERROR(VLOOKUP(D9,Référentiel!$B$2:$D$14,3,FALSE),0)</f>
        <v/>
      </c>
    </row>
    <row r="10">
      <c r="A10" s="9" t="n">
        <v>46096</v>
      </c>
      <c r="B10" s="10" t="inlineStr">
        <is>
          <t>Mars</t>
        </is>
      </c>
      <c r="C10" s="10" t="inlineStr">
        <is>
          <t>Charge</t>
        </is>
      </c>
      <c r="D10" s="10" t="inlineStr">
        <is>
          <t>Déplacements</t>
        </is>
      </c>
      <c r="E10" s="10" t="inlineStr">
        <is>
          <t>Transport SNCF bénévoles</t>
        </is>
      </c>
      <c r="F10" s="10" t="inlineStr">
        <is>
          <t>Nathan Michel</t>
        </is>
      </c>
      <c r="G10" s="10" t="inlineStr">
        <is>
          <t>Strasbourg</t>
        </is>
      </c>
      <c r="H10" s="10" t="inlineStr">
        <is>
          <t>Carte bancaire</t>
        </is>
      </c>
      <c r="I10" s="5" t="n">
        <v>95</v>
      </c>
      <c r="J10" s="6" t="n">
        <v>0.1</v>
      </c>
      <c r="K10" s="11">
        <f>I10*J10</f>
        <v/>
      </c>
      <c r="L10" s="11">
        <f>I10+K10</f>
        <v/>
      </c>
      <c r="M10" s="10" t="inlineStr">
        <is>
          <t>Projet</t>
        </is>
      </c>
      <c r="N10" s="10" t="inlineStr">
        <is>
          <t>Déplacement mission</t>
        </is>
      </c>
      <c r="O10" s="10" t="inlineStr">
        <is>
          <t>Réalisé</t>
        </is>
      </c>
      <c r="P10" s="5" t="n">
        <v>100</v>
      </c>
      <c r="Q10" s="11">
        <f>IF(O10="Réalisé",L10-P10,0)</f>
        <v/>
      </c>
      <c r="R10" s="12">
        <f>IFERROR(VLOOKUP(D10,Référentiel!$B$2:$D$14,3,FALSE),0)</f>
        <v/>
      </c>
    </row>
    <row r="11">
      <c r="A11" s="3" t="n">
        <v>46103</v>
      </c>
      <c r="B11" s="4" t="inlineStr">
        <is>
          <t>Mars</t>
        </is>
      </c>
      <c r="C11" s="4" t="inlineStr">
        <is>
          <t>Charge</t>
        </is>
      </c>
      <c r="D11" s="4" t="inlineStr">
        <is>
          <t>Honoraires</t>
        </is>
      </c>
      <c r="E11" s="4" t="inlineStr">
        <is>
          <t>Honoraires comptables</t>
        </is>
      </c>
      <c r="F11" s="4" t="inlineStr">
        <is>
          <t>Manon Leroy</t>
        </is>
      </c>
      <c r="G11" s="4" t="inlineStr">
        <is>
          <t>Nice</t>
        </is>
      </c>
      <c r="H11" s="4" t="inlineStr">
        <is>
          <t>Virement</t>
        </is>
      </c>
      <c r="I11" s="5" t="n">
        <v>600</v>
      </c>
      <c r="J11" s="6" t="n">
        <v>0.2</v>
      </c>
      <c r="K11" s="7">
        <f>I11*J11</f>
        <v/>
      </c>
      <c r="L11" s="7">
        <f>I11+K11</f>
        <v/>
      </c>
      <c r="M11" s="4" t="inlineStr">
        <is>
          <t>Fonctionnement</t>
        </is>
      </c>
      <c r="N11" s="4" t="inlineStr">
        <is>
          <t>Clôture exercice</t>
        </is>
      </c>
      <c r="O11" s="4" t="inlineStr">
        <is>
          <t>Prévu</t>
        </is>
      </c>
      <c r="P11" s="5" t="n">
        <v>600</v>
      </c>
      <c r="Q11" s="7">
        <f>IF(O11="Réalisé",L11-P11,0)</f>
        <v/>
      </c>
      <c r="R11" s="8">
        <f>IFERROR(VLOOKUP(D11,Référentiel!$B$2:$D$14,3,FALSE),0)</f>
        <v/>
      </c>
    </row>
    <row r="12">
      <c r="A12" s="9" t="n">
        <v>46109</v>
      </c>
      <c r="B12" s="10" t="inlineStr">
        <is>
          <t>Mars</t>
        </is>
      </c>
      <c r="C12" s="10" t="inlineStr">
        <is>
          <t>Charge</t>
        </is>
      </c>
      <c r="D12" s="10" t="inlineStr">
        <is>
          <t>Matériel / fournitures</t>
        </is>
      </c>
      <c r="E12" s="10" t="inlineStr">
        <is>
          <t>Achat matériel événementiel</t>
        </is>
      </c>
      <c r="F12" s="10" t="inlineStr">
        <is>
          <t>Théo Roux</t>
        </is>
      </c>
      <c r="G12" s="10" t="inlineStr">
        <is>
          <t>Rennes</t>
        </is>
      </c>
      <c r="H12" s="10" t="inlineStr">
        <is>
          <t>Carte bancaire</t>
        </is>
      </c>
      <c r="I12" s="5" t="n">
        <v>350</v>
      </c>
      <c r="J12" s="6" t="n">
        <v>0.2</v>
      </c>
      <c r="K12" s="11">
        <f>I12*J12</f>
        <v/>
      </c>
      <c r="L12" s="11">
        <f>I12+K12</f>
        <v/>
      </c>
      <c r="M12" s="10" t="inlineStr">
        <is>
          <t>Manifestation</t>
        </is>
      </c>
      <c r="N12" s="10" t="inlineStr">
        <is>
          <t>Décoration gala</t>
        </is>
      </c>
      <c r="O12" s="10" t="inlineStr">
        <is>
          <t>Prévu</t>
        </is>
      </c>
      <c r="P12" s="5" t="n">
        <v>350</v>
      </c>
      <c r="Q12" s="11">
        <f>IF(O12="Réalisé",L12-P12,0)</f>
        <v/>
      </c>
      <c r="R12" s="12">
        <f>IFERROR(VLOOKUP(D12,Référentiel!$B$2:$D$14,3,FALSE),0)</f>
        <v/>
      </c>
    </row>
    <row r="14">
      <c r="A14" s="13" t="inlineStr">
        <is>
          <t>Total Produits (TTC)</t>
        </is>
      </c>
      <c r="B14" s="14">
        <f>SUMIF(C3:C12,"Produit",L3:L12)</f>
        <v/>
      </c>
    </row>
    <row r="15">
      <c r="A15" s="13" t="inlineStr">
        <is>
          <t>Total Charges (TTC)</t>
        </is>
      </c>
      <c r="B15" s="14">
        <f>SUMIF(C3:C12,"Charge",L3:L12)</f>
        <v/>
      </c>
    </row>
    <row r="16">
      <c r="A16" s="13" t="inlineStr">
        <is>
          <t>Résultat net</t>
        </is>
      </c>
      <c r="B16" s="14">
        <f>B14-B15</f>
        <v/>
      </c>
    </row>
    <row r="17">
      <c r="A17" s="13" t="inlineStr">
        <is>
          <t>Taux de charges (Charges / Produits)</t>
        </is>
      </c>
      <c r="B17" s="15">
        <f>IFERROR(B15/B14,0)</f>
        <v/>
      </c>
    </row>
    <row r="18">
      <c r="A18" s="13" t="inlineStr">
        <is>
          <t>Montant TTC moyen par écriture</t>
        </is>
      </c>
      <c r="B18" s="14">
        <f>AVERAGE(L3:L12)</f>
        <v/>
      </c>
    </row>
    <row r="19">
      <c r="A19" s="13" t="inlineStr">
        <is>
          <t>Nombre d'écritures Produit</t>
        </is>
      </c>
      <c r="B19" s="16">
        <f>COUNTIF(C3:C12,"Produit")</f>
        <v/>
      </c>
    </row>
    <row r="20">
      <c r="A20" s="13" t="inlineStr">
        <is>
          <t>Nombre d'écritures Charge</t>
        </is>
      </c>
      <c r="B20" s="16">
        <f>COUNTIF(C3:C12,"Charge")</f>
        <v/>
      </c>
    </row>
    <row r="21">
      <c r="A21" s="13" t="inlineStr">
        <is>
          <t>Nombre de lignes Réalisé</t>
        </is>
      </c>
      <c r="B21" s="16">
        <f>COUNTIF(O3:O12,"Réalisé")</f>
        <v/>
      </c>
    </row>
    <row r="22">
      <c r="A22" s="13" t="inlineStr">
        <is>
          <t>Nombre de lignes Prévu</t>
        </is>
      </c>
      <c r="B22" s="16">
        <f>COUNTIF(O3:O12,"Prévu")</f>
        <v/>
      </c>
    </row>
  </sheetData>
  <mergeCells count="1">
    <mergeCell ref="A1:R1"/>
  </mergeCells>
  <conditionalFormatting sqref="Q3:Q12">
    <cfRule type="expression" priority="1" dxfId="0">
      <formula>Q3&lt;0</formula>
    </cfRule>
    <cfRule type="expression" priority="2" dxfId="1">
      <formula>Q3&gt;=0</formula>
    </cfRule>
  </conditionalFormatting>
  <dataValidations count="4">
    <dataValidation sqref="C3:C12" showErrorMessage="1" showInputMessage="1" allowBlank="0" type="list">
      <formula1>"Produit,Charge"</formula1>
    </dataValidation>
    <dataValidation sqref="M3:M12" showErrorMessage="1" showInputMessage="1" allowBlank="0" type="list">
      <formula1>"Fonctionnement,Projet,Action sociale,Manifestation"</formula1>
    </dataValidation>
    <dataValidation sqref="O3:O12" showErrorMessage="1" showInputMessage="1" allowBlank="0" type="list">
      <formula1>"Prévu,Réalisé"</formula1>
    </dataValidation>
    <dataValidation sqref="H3:H12" showErrorMessage="1" showInputMessage="1" allowBlank="0" type="list">
      <formula1>"Virement,Chèque,Espèces,Carte bancaire,Prélèvement"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10" customWidth="1" min="3" max="3"/>
    <col width="14" customWidth="1" min="4" max="4"/>
    <col width="18" customWidth="1" min="5" max="5"/>
    <col width="18" customWidth="1" min="6" max="6"/>
  </cols>
  <sheetData>
    <row r="1" ht="22" customHeight="1">
      <c r="A1" s="1" t="inlineStr">
        <is>
          <t>RÉFÉRENTIEL DES CATÉGORIES COMPTABLES</t>
        </is>
      </c>
    </row>
    <row r="2">
      <c r="A2" s="2" t="inlineStr">
        <is>
          <t>Code catégorie</t>
        </is>
      </c>
      <c r="B2" s="2" t="inlineStr">
        <is>
          <t>Libellé catégorie</t>
        </is>
      </c>
      <c r="C2" s="2" t="inlineStr">
        <is>
          <t>Type</t>
        </is>
      </c>
      <c r="D2" s="2" t="inlineStr">
        <is>
          <t>TVA par défaut</t>
        </is>
      </c>
      <c r="E2" s="2" t="inlineStr">
        <is>
          <t>Compte analytique</t>
        </is>
      </c>
      <c r="F2" s="2" t="inlineStr">
        <is>
          <t>Nature</t>
        </is>
      </c>
    </row>
    <row r="3">
      <c r="A3" s="17" t="inlineStr">
        <is>
          <t>COT</t>
        </is>
      </c>
      <c r="B3" s="4" t="inlineStr">
        <is>
          <t>Cotisations</t>
        </is>
      </c>
      <c r="C3" s="17" t="inlineStr">
        <is>
          <t>Produit</t>
        </is>
      </c>
      <c r="D3" s="18" t="n">
        <v>0</v>
      </c>
      <c r="E3" s="17" t="inlineStr">
        <is>
          <t>756</t>
        </is>
      </c>
      <c r="F3" s="17" t="inlineStr">
        <is>
          <t>Cotisation</t>
        </is>
      </c>
    </row>
    <row r="4">
      <c r="A4" s="19" t="inlineStr">
        <is>
          <t>DON</t>
        </is>
      </c>
      <c r="B4" s="10" t="inlineStr">
        <is>
          <t>Dons</t>
        </is>
      </c>
      <c r="C4" s="19" t="inlineStr">
        <is>
          <t>Produit</t>
        </is>
      </c>
      <c r="D4" s="20" t="n">
        <v>0</v>
      </c>
      <c r="E4" s="19" t="inlineStr">
        <is>
          <t>754</t>
        </is>
      </c>
      <c r="F4" s="19" t="inlineStr">
        <is>
          <t>Don</t>
        </is>
      </c>
    </row>
    <row r="5">
      <c r="A5" s="17" t="inlineStr">
        <is>
          <t>SUB</t>
        </is>
      </c>
      <c r="B5" s="4" t="inlineStr">
        <is>
          <t>Subventions d'exploitation</t>
        </is>
      </c>
      <c r="C5" s="17" t="inlineStr">
        <is>
          <t>Produit</t>
        </is>
      </c>
      <c r="D5" s="18" t="n">
        <v>0</v>
      </c>
      <c r="E5" s="17" t="inlineStr">
        <is>
          <t>74</t>
        </is>
      </c>
      <c r="F5" s="17" t="inlineStr">
        <is>
          <t>Subvention</t>
        </is>
      </c>
    </row>
    <row r="6">
      <c r="A6" s="19" t="inlineStr">
        <is>
          <t>VTE</t>
        </is>
      </c>
      <c r="B6" s="10" t="inlineStr">
        <is>
          <t>Ventes de prestations</t>
        </is>
      </c>
      <c r="C6" s="19" t="inlineStr">
        <is>
          <t>Produit</t>
        </is>
      </c>
      <c r="D6" s="20" t="n">
        <v>0.2</v>
      </c>
      <c r="E6" s="19" t="inlineStr">
        <is>
          <t>706</t>
        </is>
      </c>
      <c r="F6" s="19" t="inlineStr">
        <is>
          <t>Prestations</t>
        </is>
      </c>
    </row>
    <row r="7">
      <c r="A7" s="17" t="inlineStr">
        <is>
          <t>PRF</t>
        </is>
      </c>
      <c r="B7" s="4" t="inlineStr">
        <is>
          <t>Prestations facturées</t>
        </is>
      </c>
      <c r="C7" s="17" t="inlineStr">
        <is>
          <t>Produit</t>
        </is>
      </c>
      <c r="D7" s="18" t="n">
        <v>0.2</v>
      </c>
      <c r="E7" s="17" t="inlineStr">
        <is>
          <t>706</t>
        </is>
      </c>
      <c r="F7" s="17" t="inlineStr">
        <is>
          <t>Prestations</t>
        </is>
      </c>
    </row>
    <row r="8">
      <c r="A8" s="19" t="inlineStr">
        <is>
          <t>SAL</t>
        </is>
      </c>
      <c r="B8" s="10" t="inlineStr">
        <is>
          <t>Salaires / charges sociales</t>
        </is>
      </c>
      <c r="C8" s="19" t="inlineStr">
        <is>
          <t>Charge</t>
        </is>
      </c>
      <c r="D8" s="20" t="n">
        <v>0</v>
      </c>
      <c r="E8" s="19" t="inlineStr">
        <is>
          <t>641</t>
        </is>
      </c>
      <c r="F8" s="19" t="inlineStr">
        <is>
          <t>Salaires</t>
        </is>
      </c>
    </row>
    <row r="9">
      <c r="A9" s="17" t="inlineStr">
        <is>
          <t>LOY</t>
        </is>
      </c>
      <c r="B9" s="4" t="inlineStr">
        <is>
          <t>Loyers</t>
        </is>
      </c>
      <c r="C9" s="17" t="inlineStr">
        <is>
          <t>Charge</t>
        </is>
      </c>
      <c r="D9" s="18" t="n">
        <v>0</v>
      </c>
      <c r="E9" s="17" t="inlineStr">
        <is>
          <t>613</t>
        </is>
      </c>
      <c r="F9" s="17" t="inlineStr">
        <is>
          <t>Loyer</t>
        </is>
      </c>
    </row>
    <row r="10">
      <c r="A10" s="19" t="inlineStr">
        <is>
          <t>ASR</t>
        </is>
      </c>
      <c r="B10" s="10" t="inlineStr">
        <is>
          <t>Assurances</t>
        </is>
      </c>
      <c r="C10" s="19" t="inlineStr">
        <is>
          <t>Charge</t>
        </is>
      </c>
      <c r="D10" s="20" t="n">
        <v>0</v>
      </c>
      <c r="E10" s="19" t="inlineStr">
        <is>
          <t>616</t>
        </is>
      </c>
      <c r="F10" s="19" t="inlineStr">
        <is>
          <t>Assurance</t>
        </is>
      </c>
    </row>
    <row r="11">
      <c r="A11" s="17" t="inlineStr">
        <is>
          <t>COM</t>
        </is>
      </c>
      <c r="B11" s="4" t="inlineStr">
        <is>
          <t>Communication</t>
        </is>
      </c>
      <c r="C11" s="17" t="inlineStr">
        <is>
          <t>Charge</t>
        </is>
      </c>
      <c r="D11" s="18" t="n">
        <v>0.2</v>
      </c>
      <c r="E11" s="17" t="inlineStr">
        <is>
          <t>623</t>
        </is>
      </c>
      <c r="F11" s="17" t="inlineStr">
        <is>
          <t>Communication</t>
        </is>
      </c>
    </row>
    <row r="12">
      <c r="A12" s="19" t="inlineStr">
        <is>
          <t>DEP</t>
        </is>
      </c>
      <c r="B12" s="10" t="inlineStr">
        <is>
          <t>Déplacements</t>
        </is>
      </c>
      <c r="C12" s="19" t="inlineStr">
        <is>
          <t>Charge</t>
        </is>
      </c>
      <c r="D12" s="20" t="n">
        <v>0.1</v>
      </c>
      <c r="E12" s="19" t="inlineStr">
        <is>
          <t>625</t>
        </is>
      </c>
      <c r="F12" s="19" t="inlineStr">
        <is>
          <t>Déplacement</t>
        </is>
      </c>
    </row>
    <row r="13">
      <c r="A13" s="17" t="inlineStr">
        <is>
          <t>HON</t>
        </is>
      </c>
      <c r="B13" s="4" t="inlineStr">
        <is>
          <t>Honoraires</t>
        </is>
      </c>
      <c r="C13" s="17" t="inlineStr">
        <is>
          <t>Charge</t>
        </is>
      </c>
      <c r="D13" s="18" t="n">
        <v>0.2</v>
      </c>
      <c r="E13" s="17" t="inlineStr">
        <is>
          <t>622</t>
        </is>
      </c>
      <c r="F13" s="17" t="inlineStr">
        <is>
          <t>Honoraires</t>
        </is>
      </c>
    </row>
    <row r="14">
      <c r="A14" s="19" t="inlineStr">
        <is>
          <t>MAT</t>
        </is>
      </c>
      <c r="B14" s="10" t="inlineStr">
        <is>
          <t>Matériel / fournitures</t>
        </is>
      </c>
      <c r="C14" s="19" t="inlineStr">
        <is>
          <t>Charge</t>
        </is>
      </c>
      <c r="D14" s="20" t="n">
        <v>0.2</v>
      </c>
      <c r="E14" s="19" t="inlineStr">
        <is>
          <t>606</t>
        </is>
      </c>
      <c r="F14" s="19" t="inlineStr">
        <is>
          <t>Matériel</t>
        </is>
      </c>
    </row>
    <row r="15">
      <c r="A15" s="17" t="inlineStr">
        <is>
          <t>EVT</t>
        </is>
      </c>
      <c r="B15" s="4" t="inlineStr">
        <is>
          <t>Événementiel</t>
        </is>
      </c>
      <c r="C15" s="17" t="inlineStr">
        <is>
          <t>Charge</t>
        </is>
      </c>
      <c r="D15" s="18" t="n">
        <v>0.2</v>
      </c>
      <c r="E15" s="17" t="inlineStr">
        <is>
          <t>624</t>
        </is>
      </c>
      <c r="F15" s="17" t="inlineStr">
        <is>
          <t>Manifestation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3" customWidth="1" min="5" max="5"/>
    <col width="22" customWidth="1" min="6" max="6"/>
    <col width="14" customWidth="1" min="7" max="7"/>
    <col width="3" customWidth="1" min="8" max="8"/>
    <col width="24" customWidth="1" min="9" max="9"/>
    <col width="14" customWidth="1" min="10" max="10"/>
  </cols>
  <sheetData>
    <row r="1" ht="24" customHeight="1">
      <c r="A1" s="1" t="inlineStr">
        <is>
          <t>SYNTHÈSE FINANCIÈRE — ASSOCIATION 2026</t>
        </is>
      </c>
    </row>
    <row r="3">
      <c r="A3" s="21" t="inlineStr">
        <is>
          <t>Indicateurs clés</t>
        </is>
      </c>
    </row>
    <row r="4">
      <c r="A4" s="22" t="inlineStr">
        <is>
          <t>Total Produits (TTC)</t>
        </is>
      </c>
      <c r="B4" s="23">
        <f>'Compte de résultat'!B14</f>
        <v/>
      </c>
    </row>
    <row r="5">
      <c r="A5" s="24" t="inlineStr">
        <is>
          <t>Total Charges (TTC)</t>
        </is>
      </c>
      <c r="B5" s="25">
        <f>'Compte de résultat'!B15</f>
        <v/>
      </c>
    </row>
    <row r="6">
      <c r="A6" s="22" t="inlineStr">
        <is>
          <t>Résultat net</t>
        </is>
      </c>
      <c r="B6" s="23">
        <f>'Compte de résultat'!B16</f>
        <v/>
      </c>
    </row>
    <row r="7">
      <c r="A7" s="24" t="inlineStr">
        <is>
          <t>Statut du résultat</t>
        </is>
      </c>
      <c r="B7" s="26">
        <f>IF('Compte de résultat'!B16&gt;0,"Excédent",IF('Compte de résultat'!B16&lt;0,"Déficit","Équilibre"))</f>
        <v/>
      </c>
    </row>
    <row r="8">
      <c r="A8" s="22" t="inlineStr">
        <is>
          <t>Taux de charges</t>
        </is>
      </c>
      <c r="B8" s="27">
        <f>'Compte de résultat'!B17</f>
        <v/>
      </c>
    </row>
    <row r="9">
      <c r="A9" s="24" t="inlineStr">
        <is>
          <t>Montant TTC moyen / écriture</t>
        </is>
      </c>
      <c r="B9" s="25">
        <f>'Compte de résultat'!B18</f>
        <v/>
      </c>
    </row>
    <row r="10">
      <c r="A10" s="22" t="inlineStr">
        <is>
          <t>Nombre de cotisations</t>
        </is>
      </c>
      <c r="B10" s="28">
        <f>COUNTIF('Compte de résultat'!$D$3:$D$12,"Cotisations")</f>
        <v/>
      </c>
    </row>
    <row r="11">
      <c r="A11" s="24" t="inlineStr">
        <is>
          <t>Nombre de dons</t>
        </is>
      </c>
      <c r="B11" s="29">
        <f>COUNTIF('Compte de résultat'!$D$3:$D$12,"Dons")</f>
        <v/>
      </c>
    </row>
    <row r="13">
      <c r="A13" s="21" t="inlineStr">
        <is>
          <t>Évolution mensuelle Produits / Charges / Résultat</t>
        </is>
      </c>
      <c r="F13" s="21" t="inlineStr">
        <is>
          <t>Répartition des charges par catégorie</t>
        </is>
      </c>
      <c r="I13" s="21" t="inlineStr">
        <is>
          <t>Répartition des produits par catégorie</t>
        </is>
      </c>
    </row>
    <row r="14">
      <c r="A14" s="2" t="inlineStr">
        <is>
          <t>Mois</t>
        </is>
      </c>
      <c r="B14" s="2" t="inlineStr">
        <is>
          <t>Produits (TTC)</t>
        </is>
      </c>
      <c r="C14" s="2" t="inlineStr">
        <is>
          <t>Charges (TTC)</t>
        </is>
      </c>
      <c r="D14" s="2" t="inlineStr">
        <is>
          <t>Résultat net</t>
        </is>
      </c>
      <c r="F14" s="30" t="inlineStr">
        <is>
          <t>Catégorie</t>
        </is>
      </c>
      <c r="G14" s="30" t="inlineStr">
        <is>
          <t>Montant TTC</t>
        </is>
      </c>
      <c r="I14" s="30" t="inlineStr">
        <is>
          <t>Catégorie</t>
        </is>
      </c>
      <c r="J14" s="30" t="inlineStr">
        <is>
          <t>Montant TTC</t>
        </is>
      </c>
    </row>
    <row r="15">
      <c r="A15" s="31" t="inlineStr">
        <is>
          <t>Janvier</t>
        </is>
      </c>
      <c r="B15" s="32">
        <f>SUMIFS('Compte de résultat'!$L$3:$L$12,'Compte de résultat'!$C$3:$C$12,"Produit",'Compte de résultat'!$B$3:$B$12,A15)</f>
        <v/>
      </c>
      <c r="C15" s="32">
        <f>SUMIFS('Compte de résultat'!$L$3:$L$12,'Compte de résultat'!$C$3:$C$12,"Charge",'Compte de résultat'!$B$3:$B$12,A15)</f>
        <v/>
      </c>
      <c r="D15" s="32">
        <f>B15-C15</f>
        <v/>
      </c>
      <c r="F15" s="31" t="inlineStr">
        <is>
          <t>Loyers</t>
        </is>
      </c>
      <c r="G15" s="32">
        <f>SUMIFS('Compte de résultat'!$L$3:$L$12,'Compte de résultat'!$D$3:$D$12,F15)</f>
        <v/>
      </c>
      <c r="I15" s="31" t="inlineStr">
        <is>
          <t>Cotisations</t>
        </is>
      </c>
      <c r="J15" s="32">
        <f>SUMIFS('Compte de résultat'!$L$3:$L$12,'Compte de résultat'!$D$3:$D$12,I15)</f>
        <v/>
      </c>
    </row>
    <row r="16">
      <c r="A16" s="33" t="inlineStr">
        <is>
          <t>Février</t>
        </is>
      </c>
      <c r="B16" s="34">
        <f>SUMIFS('Compte de résultat'!$L$3:$L$12,'Compte de résultat'!$C$3:$C$12,"Produit",'Compte de résultat'!$B$3:$B$12,A16)</f>
        <v/>
      </c>
      <c r="C16" s="34">
        <f>SUMIFS('Compte de résultat'!$L$3:$L$12,'Compte de résultat'!$C$3:$C$12,"Charge",'Compte de résultat'!$B$3:$B$12,A16)</f>
        <v/>
      </c>
      <c r="D16" s="34">
        <f>B16-C16</f>
        <v/>
      </c>
      <c r="F16" s="33" t="inlineStr">
        <is>
          <t>Assurances</t>
        </is>
      </c>
      <c r="G16" s="34">
        <f>SUMIFS('Compte de résultat'!$L$3:$L$12,'Compte de résultat'!$D$3:$D$12,F16)</f>
        <v/>
      </c>
      <c r="I16" s="33" t="inlineStr">
        <is>
          <t>Subventions d'exploitation</t>
        </is>
      </c>
      <c r="J16" s="34">
        <f>SUMIFS('Compte de résultat'!$L$3:$L$12,'Compte de résultat'!$D$3:$D$12,I16)</f>
        <v/>
      </c>
    </row>
    <row r="17">
      <c r="A17" s="31" t="inlineStr">
        <is>
          <t>Mars</t>
        </is>
      </c>
      <c r="B17" s="32">
        <f>SUMIFS('Compte de résultat'!$L$3:$L$12,'Compte de résultat'!$C$3:$C$12,"Produit",'Compte de résultat'!$B$3:$B$12,A17)</f>
        <v/>
      </c>
      <c r="C17" s="32">
        <f>SUMIFS('Compte de résultat'!$L$3:$L$12,'Compte de résultat'!$C$3:$C$12,"Charge",'Compte de résultat'!$B$3:$B$12,A17)</f>
        <v/>
      </c>
      <c r="D17" s="32">
        <f>B17-C17</f>
        <v/>
      </c>
      <c r="F17" s="31" t="inlineStr">
        <is>
          <t>Communication</t>
        </is>
      </c>
      <c r="G17" s="32">
        <f>SUMIFS('Compte de résultat'!$L$3:$L$12,'Compte de résultat'!$D$3:$D$12,F17)</f>
        <v/>
      </c>
      <c r="I17" s="31" t="inlineStr">
        <is>
          <t>Dons</t>
        </is>
      </c>
      <c r="J17" s="32">
        <f>SUMIFS('Compte de résultat'!$L$3:$L$12,'Compte de résultat'!$D$3:$D$12,I17)</f>
        <v/>
      </c>
    </row>
    <row r="18">
      <c r="F18" s="33" t="inlineStr">
        <is>
          <t>Déplacements</t>
        </is>
      </c>
      <c r="G18" s="34">
        <f>SUMIFS('Compte de résultat'!$L$3:$L$12,'Compte de résultat'!$D$3:$D$12,F18)</f>
        <v/>
      </c>
      <c r="I18" s="33" t="inlineStr">
        <is>
          <t>Ventes de prestations</t>
        </is>
      </c>
      <c r="J18" s="34">
        <f>SUMIFS('Compte de résultat'!$L$3:$L$12,'Compte de résultat'!$D$3:$D$12,I18)</f>
        <v/>
      </c>
    </row>
    <row r="19">
      <c r="F19" s="31" t="inlineStr">
        <is>
          <t>Honoraires</t>
        </is>
      </c>
      <c r="G19" s="32">
        <f>SUMIFS('Compte de résultat'!$L$3:$L$12,'Compte de résultat'!$D$3:$D$12,F19)</f>
        <v/>
      </c>
    </row>
    <row r="20">
      <c r="F20" s="33" t="inlineStr">
        <is>
          <t>Matériel / fournitures</t>
        </is>
      </c>
      <c r="G20" s="34">
        <f>SUMIFS('Compte de résultat'!$L$3:$L$12,'Compte de résultat'!$D$3:$D$12,F20)</f>
        <v/>
      </c>
    </row>
  </sheetData>
  <mergeCells count="5">
    <mergeCell ref="A1:F1"/>
    <mergeCell ref="A3:B3"/>
    <mergeCell ref="A13:D13"/>
    <mergeCell ref="F13:G13"/>
    <mergeCell ref="I13:J13"/>
  </mergeCells>
  <conditionalFormatting sqref="B6">
    <cfRule type="expression" priority="1" dxfId="2">
      <formula>B6&lt;0</formula>
    </cfRule>
    <cfRule type="expression" priority="2" dxfId="3">
      <formula>B6&gt;=0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20" customWidth="1" min="3" max="3"/>
    <col width="20" customWidth="1" min="4" max="4"/>
  </cols>
  <sheetData>
    <row r="1" ht="24" customHeight="1">
      <c r="A1" s="1" t="inlineStr">
        <is>
          <t>MODE D'EMPLOI — MODÈLE COMPTE DE RÉSULTAT ASSOCIATION</t>
        </is>
      </c>
    </row>
    <row r="3">
      <c r="A3" s="35" t="inlineStr">
        <is>
          <t>1. Feuille « Compte de résultat »</t>
        </is>
      </c>
    </row>
    <row r="4" ht="28" customHeight="1">
      <c r="A4" s="36" t="inlineStr">
        <is>
          <t>Saisissez chaque opération de l'exercice (produit ou charge) ligne par ligne.</t>
        </is>
      </c>
    </row>
    <row r="6">
      <c r="A6" s="35" t="inlineStr">
        <is>
          <t>2. Cellules jaunes</t>
        </is>
      </c>
    </row>
    <row r="7" ht="28" customHeight="1">
      <c r="A7" s="36" t="inlineStr">
        <is>
          <t>Seules les cellules à fond jaune pâle (Montant HT, TVA %, Budget TTC) doivent être modifiées.</t>
        </is>
      </c>
    </row>
    <row r="9">
      <c r="A9" s="35" t="inlineStr">
        <is>
          <t>3. Formules</t>
        </is>
      </c>
    </row>
    <row r="10" ht="28" customHeight="1">
      <c r="A10" s="36" t="inlineStr">
        <is>
          <t>Ne modifiez jamais les cellules contenant des formules (Montant TVA, Montant TTC, Écart, Contrôle TVA).</t>
        </is>
      </c>
    </row>
    <row r="12">
      <c r="A12" s="35" t="inlineStr">
        <is>
          <t>4. Statuts</t>
        </is>
      </c>
    </row>
    <row r="13" ht="28" customHeight="1">
      <c r="A13" s="36" t="inlineStr">
        <is>
          <t>Choisissez « Prévu » ou « Réalisé » dans la liste déroulante de la colonne Statut.</t>
        </is>
      </c>
    </row>
    <row r="15">
      <c r="A15" s="35" t="inlineStr">
        <is>
          <t>5. Catégories</t>
        </is>
      </c>
    </row>
    <row r="16" ht="28" customHeight="1">
      <c r="A16" s="36" t="inlineStr">
        <is>
          <t>Utilisez les libellés de catégorie définis dans la feuille « Référentiel » pour un calcul correct des contrôles TVA.</t>
        </is>
      </c>
    </row>
    <row r="18">
      <c r="A18" s="35" t="inlineStr">
        <is>
          <t>6. Résultat net</t>
        </is>
      </c>
    </row>
    <row r="19" ht="28" customHeight="1">
      <c r="A19" s="36" t="inlineStr">
        <is>
          <t>Consultez le résultat net, le taux de charges et le statut (Excédent / Déficit / Équilibre) sur la feuille « Synthèse ».</t>
        </is>
      </c>
    </row>
    <row r="21">
      <c r="A21" s="35" t="inlineStr">
        <is>
          <t>7. Graphiques</t>
        </is>
      </c>
    </row>
    <row r="22" ht="28" customHeight="1">
      <c r="A22" s="36" t="inlineStr">
        <is>
          <t>Les graphiques de la feuille « Synthèse » se mettent à jour automatiquement dès qu'une ligne est ajoutée ou modifiée.</t>
        </is>
      </c>
    </row>
    <row r="24">
      <c r="A24" s="35" t="inlineStr">
        <is>
          <t>8. Référentiel</t>
        </is>
      </c>
    </row>
    <row r="25" ht="28" customHeight="1">
      <c r="A25" s="36" t="inlineStr">
        <is>
          <t>La feuille « Référentiel » liste les catégories, taux de TVA par défaut et comptes analytiques usuels d'une association.</t>
        </is>
      </c>
    </row>
  </sheetData>
  <mergeCells count="17">
    <mergeCell ref="A1:D1"/>
    <mergeCell ref="A3"/>
    <mergeCell ref="A4:D4"/>
    <mergeCell ref="A6"/>
    <mergeCell ref="A7:D7"/>
    <mergeCell ref="A9"/>
    <mergeCell ref="A10:D10"/>
    <mergeCell ref="A12"/>
    <mergeCell ref="A13:D13"/>
    <mergeCell ref="A15"/>
    <mergeCell ref="A16:D16"/>
    <mergeCell ref="A18"/>
    <mergeCell ref="A19:D19"/>
    <mergeCell ref="A21"/>
    <mergeCell ref="A22:D22"/>
    <mergeCell ref="A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2026-07-11T14:12:28Z</dcterms:created>
  <dcterms:modified xmlns:dcterms="http://purl.org/dc/terms/" xmlns:xsi="http://www.w3.org/2001/XMLSchema-instance" xsi:type="dcterms:W3CDTF">2026-07-11T14:12:28Z</dcterms:modified>
</cp:coreProperties>
</file>