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ilan Programmes" sheetId="1" state="visible" r:id="rId1"/>
    <sheet xmlns:r="http://schemas.openxmlformats.org/officeDocument/2006/relationships" name="Synthèse" sheetId="2" state="visible" r:id="rId2"/>
    <sheet xmlns:r="http://schemas.openxmlformats.org/officeDocument/2006/relationships" name="Mode d'emploi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#,##0.00&quot; €&quot;"/>
    <numFmt numFmtId="165" formatCode="#,##0&quot; €&quot;"/>
    <numFmt numFmtId="166" formatCode="0.0%"/>
  </numFmts>
  <fonts count="6">
    <font>
      <name val="Calibri"/>
      <family val="2"/>
      <color theme="1"/>
      <sz val="11"/>
      <scheme val="minor"/>
    </font>
    <font>
      <name val="Calibri"/>
      <b val="1"/>
      <color rgb="004A2AA5"/>
      <sz val="16"/>
    </font>
    <font>
      <name val="Calibri"/>
      <b val="1"/>
      <color rgb="00FFFFFF"/>
      <sz val="11"/>
    </font>
    <font>
      <name val="Calibri"/>
      <color rgb="001F2937"/>
      <sz val="10"/>
    </font>
    <font>
      <name val="Calibri"/>
      <b val="1"/>
      <color rgb="001F2937"/>
      <sz val="10"/>
    </font>
    <font>
      <name val="Calibri"/>
      <b val="1"/>
      <color rgb="004A2AA5"/>
      <sz val="12"/>
    </font>
  </fonts>
  <fills count="8">
    <fill>
      <patternFill/>
    </fill>
    <fill>
      <patternFill patternType="gray125"/>
    </fill>
    <fill>
      <patternFill patternType="solid">
        <fgColor rgb="004A2AA5"/>
        <bgColor rgb="004A2AA5"/>
      </patternFill>
    </fill>
    <fill>
      <patternFill patternType="solid">
        <fgColor rgb="00FFFBEB"/>
        <bgColor rgb="00FFFBEB"/>
      </patternFill>
    </fill>
    <fill>
      <patternFill patternType="solid">
        <fgColor rgb="00F1EDFB"/>
        <bgColor rgb="00F1EDFB"/>
      </patternFill>
    </fill>
    <fill>
      <patternFill patternType="solid">
        <fgColor rgb="00FFFFFF"/>
        <bgColor rgb="00FFFFFF"/>
      </patternFill>
    </fill>
    <fill>
      <patternFill patternType="solid">
        <fgColor rgb="00FF6B4A"/>
        <bgColor rgb="00FF6B4A"/>
      </patternFill>
    </fill>
    <fill>
      <patternFill patternType="solid">
        <fgColor rgb="005D3BC4"/>
        <bgColor rgb="005D3BC4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34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left" vertical="center"/>
    </xf>
    <xf numFmtId="0" fontId="3" fillId="4" borderId="1" applyAlignment="1" pivotButton="0" quotePrefix="0" xfId="0">
      <alignment horizontal="center" vertical="center"/>
    </xf>
    <xf numFmtId="3" fontId="3" fillId="4" borderId="1" applyAlignment="1" pivotButton="0" quotePrefix="0" xfId="0">
      <alignment horizontal="right" vertical="center"/>
    </xf>
    <xf numFmtId="164" fontId="3" fillId="3" borderId="1" applyAlignment="1" pivotButton="0" quotePrefix="0" xfId="0">
      <alignment horizontal="right" vertical="center"/>
    </xf>
    <xf numFmtId="165" fontId="0" fillId="4" borderId="1" applyAlignment="1" pivotButton="0" quotePrefix="0" xfId="0">
      <alignment horizontal="right" vertical="center"/>
    </xf>
    <xf numFmtId="165" fontId="3" fillId="3" borderId="1" applyAlignment="1" pivotButton="0" quotePrefix="0" xfId="0">
      <alignment horizontal="right" vertical="center"/>
    </xf>
    <xf numFmtId="166" fontId="0" fillId="4" borderId="1" applyAlignment="1" pivotButton="0" quotePrefix="0" xfId="0">
      <alignment horizontal="right" vertical="center"/>
    </xf>
    <xf numFmtId="0" fontId="0" fillId="4" borderId="1" applyAlignment="1" pivotButton="0" quotePrefix="0" xfId="0">
      <alignment horizontal="center" vertical="center"/>
    </xf>
    <xf numFmtId="0" fontId="3" fillId="5" borderId="1" applyAlignment="1" pivotButton="0" quotePrefix="0" xfId="0">
      <alignment horizontal="left" vertical="center"/>
    </xf>
    <xf numFmtId="0" fontId="3" fillId="5" borderId="1" applyAlignment="1" pivotButton="0" quotePrefix="0" xfId="0">
      <alignment horizontal="center" vertical="center"/>
    </xf>
    <xf numFmtId="3" fontId="3" fillId="5" borderId="1" applyAlignment="1" pivotButton="0" quotePrefix="0" xfId="0">
      <alignment horizontal="right" vertical="center"/>
    </xf>
    <xf numFmtId="165" fontId="0" fillId="5" borderId="1" applyAlignment="1" pivotButton="0" quotePrefix="0" xfId="0">
      <alignment horizontal="right" vertical="center"/>
    </xf>
    <xf numFmtId="166" fontId="0" fillId="5" borderId="1" applyAlignment="1" pivotButton="0" quotePrefix="0" xfId="0">
      <alignment horizontal="right" vertical="center"/>
    </xf>
    <xf numFmtId="0" fontId="0" fillId="5" borderId="1" applyAlignment="1" pivotButton="0" quotePrefix="0" xfId="0">
      <alignment horizontal="center" vertical="center"/>
    </xf>
    <xf numFmtId="0" fontId="4" fillId="6" borderId="1" pivotButton="0" quotePrefix="0" xfId="0"/>
    <xf numFmtId="0" fontId="4" fillId="6" borderId="1" applyAlignment="1" pivotButton="0" quotePrefix="0" xfId="0">
      <alignment horizontal="center" vertical="center"/>
    </xf>
    <xf numFmtId="3" fontId="4" fillId="6" borderId="1" pivotButton="0" quotePrefix="0" xfId="0"/>
    <xf numFmtId="165" fontId="4" fillId="6" borderId="1" pivotButton="0" quotePrefix="0" xfId="0"/>
    <xf numFmtId="166" fontId="4" fillId="6" borderId="1" applyAlignment="1" pivotButton="0" quotePrefix="0" xfId="0">
      <alignment horizontal="right" vertical="center"/>
    </xf>
    <xf numFmtId="0" fontId="2" fillId="7" borderId="1" pivotButton="0" quotePrefix="0" xfId="0"/>
    <xf numFmtId="0" fontId="0" fillId="0" borderId="1" pivotButton="0" quotePrefix="0" xfId="0"/>
    <xf numFmtId="165" fontId="5" fillId="0" borderId="1" applyAlignment="1" pivotButton="0" quotePrefix="0" xfId="0">
      <alignment horizontal="right" vertical="center"/>
    </xf>
    <xf numFmtId="166" fontId="5" fillId="0" borderId="1" applyAlignment="1" pivotButton="0" quotePrefix="0" xfId="0">
      <alignment horizontal="right" vertical="center"/>
    </xf>
    <xf numFmtId="1" fontId="5" fillId="0" borderId="1" applyAlignment="1" pivotButton="0" quotePrefix="0" xfId="0">
      <alignment horizontal="right" vertical="center"/>
    </xf>
    <xf numFmtId="0" fontId="4" fillId="0" borderId="0" pivotButton="0" quotePrefix="0" xfId="0"/>
    <xf numFmtId="0" fontId="3" fillId="4" borderId="1" pivotButton="0" quotePrefix="0" xfId="0"/>
    <xf numFmtId="165" fontId="3" fillId="4" borderId="1" pivotButton="0" quotePrefix="0" xfId="0"/>
    <xf numFmtId="0" fontId="3" fillId="5" borderId="1" pivotButton="0" quotePrefix="0" xfId="0"/>
    <xf numFmtId="165" fontId="3" fillId="5" borderId="1" pivotButton="0" quotePrefix="0" xfId="0"/>
    <xf numFmtId="0" fontId="2" fillId="7" borderId="1" applyAlignment="1" pivotButton="0" quotePrefix="0" xfId="0">
      <alignment horizontal="left" vertical="top" wrapText="1"/>
    </xf>
    <xf numFmtId="0" fontId="3" fillId="0" borderId="1" applyAlignment="1" pivotButton="0" quotePrefix="0" xfId="0">
      <alignment horizontal="left" vertical="top" wrapText="1"/>
    </xf>
  </cellXfs>
  <cellStyles count="1">
    <cellStyle name="Normal" xfId="0" builtinId="0" hidden="0"/>
  </cellStyles>
  <dxfs count="2">
    <dxf>
      <font>
        <name val="Calibri"/>
        <b val="1"/>
        <color rgb="0016A34A"/>
        <sz val="10"/>
      </font>
      <fill>
        <patternFill patternType="solid">
          <fgColor rgb="00D8F3E0"/>
          <bgColor rgb="00D8F3E0"/>
        </patternFill>
      </fill>
    </dxf>
    <dxf>
      <font>
        <name val="Calibri"/>
        <b val="1"/>
        <color rgb="00DC2626"/>
        <sz val="10"/>
      </font>
      <fill>
        <patternFill patternType="solid">
          <fgColor rgb="00FDE2E1"/>
          <bgColor rgb="00FDE2E1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Marge brute par programme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'Synthèse'!B11</f>
            </strRef>
          </tx>
          <spPr>
            <a:solidFill xmlns:a="http://schemas.openxmlformats.org/drawingml/2006/main">
              <a:srgbClr val="4A2AA5"/>
            </a:solidFill>
            <a:ln xmlns:a="http://schemas.openxmlformats.org/drawingml/2006/main">
              <a:prstDash val="solid"/>
            </a:ln>
          </spPr>
          <cat>
            <numRef>
              <f>'Synthèse'!$A$12:$A$21</f>
            </numRef>
          </cat>
          <val>
            <numRef>
              <f>'Synthèse'!$B$12:$B$21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Programme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Marge brute (€)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Répartition du CA prévisionnel par programme</a:t>
            </a:r>
          </a:p>
        </rich>
      </tx>
    </title>
    <plotArea>
      <pieChart>
        <varyColors val="1"/>
        <ser>
          <idx val="0"/>
          <order val="0"/>
          <tx>
            <strRef>
              <f>'Synthèse'!C11</f>
            </strRef>
          </tx>
          <spPr>
            <a:ln xmlns:a="http://schemas.openxmlformats.org/drawingml/2006/main">
              <a:prstDash val="solid"/>
            </a:ln>
          </spPr>
          <cat>
            <numRef>
              <f>'Synthèse'!$A$12:$A$21</f>
            </numRef>
          </cat>
          <val>
            <numRef>
              <f>'Synthèse'!$C$12:$C$21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0</col>
      <colOff>0</colOff>
      <row>23</row>
      <rowOff>0</rowOff>
    </from>
    <ext cx="6480000" cy="324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6</col>
      <colOff>0</colOff>
      <row>23</row>
      <rowOff>0</rowOff>
    </from>
    <ext cx="4320000" cy="324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4" customWidth="1" min="1" max="1"/>
    <col width="14" customWidth="1" min="2" max="2"/>
    <col width="14" customWidth="1" min="3" max="3"/>
    <col width="11" customWidth="1" min="4" max="4"/>
    <col width="16" customWidth="1" min="5" max="5"/>
    <col width="18" customWidth="1" min="6" max="6"/>
    <col width="18" customWidth="1" min="7" max="7"/>
    <col width="15" customWidth="1" min="8" max="8"/>
    <col width="17" customWidth="1" min="9" max="9"/>
    <col width="18" customWidth="1" min="10" max="10"/>
    <col width="15" customWidth="1" min="11" max="11"/>
    <col width="15" customWidth="1" min="12" max="12"/>
    <col width="11" customWidth="1" min="13" max="13"/>
    <col width="14" customWidth="1" min="14" max="14"/>
  </cols>
  <sheetData>
    <row r="1" ht="28" customHeight="1">
      <c r="A1" s="1" t="inlineStr">
        <is>
          <t>BILAN DE PROMOTION IMMOBILIÈRE - SUIVI DES PROGRAMMES 2026</t>
        </is>
      </c>
    </row>
    <row r="3">
      <c r="A3" s="2" t="inlineStr">
        <is>
          <t>Programme</t>
        </is>
      </c>
      <c r="B3" s="2" t="inlineStr">
        <is>
          <t>Ville</t>
        </is>
      </c>
      <c r="C3" s="2" t="inlineStr">
        <is>
          <t>Type de bien</t>
        </is>
      </c>
      <c r="D3" s="2" t="inlineStr">
        <is>
          <t>Nb de lots</t>
        </is>
      </c>
      <c r="E3" s="2" t="inlineStr">
        <is>
          <t>Surface totale (m²)</t>
        </is>
      </c>
      <c r="F3" s="2" t="inlineStr">
        <is>
          <t>Prix de vente HT (€/m²)</t>
        </is>
      </c>
      <c r="G3" s="2" t="inlineStr">
        <is>
          <t>CA prévisionnel HT (€)</t>
        </is>
      </c>
      <c r="H3" s="2" t="inlineStr">
        <is>
          <t>Coût foncier (€)</t>
        </is>
      </c>
      <c r="I3" s="2" t="inlineStr">
        <is>
          <t>Coût construction (€)</t>
        </is>
      </c>
      <c r="J3" s="2" t="inlineStr">
        <is>
          <t>Frais annexes &amp; honoraires (€)</t>
        </is>
      </c>
      <c r="K3" s="2" t="inlineStr">
        <is>
          <t>Coût total (€)</t>
        </is>
      </c>
      <c r="L3" s="2" t="inlineStr">
        <is>
          <t>Marge brute (€)</t>
        </is>
      </c>
      <c r="M3" s="2" t="inlineStr">
        <is>
          <t>Marge (%)</t>
        </is>
      </c>
      <c r="N3" s="2" t="inlineStr">
        <is>
          <t>Statut</t>
        </is>
      </c>
    </row>
    <row r="4">
      <c r="A4" s="3" t="inlineStr">
        <is>
          <t>Résidence Les Tilleuls</t>
        </is>
      </c>
      <c r="B4" s="3" t="inlineStr">
        <is>
          <t>Paris</t>
        </is>
      </c>
      <c r="C4" s="3" t="inlineStr">
        <is>
          <t>Résidentiel</t>
        </is>
      </c>
      <c r="D4" s="4" t="n">
        <v>42</v>
      </c>
      <c r="E4" s="5" t="n">
        <v>3150</v>
      </c>
      <c r="F4" s="6" t="n">
        <v>6800</v>
      </c>
      <c r="G4" s="7">
        <f>E4*F4</f>
        <v/>
      </c>
      <c r="H4" s="8" t="n">
        <v>8500000</v>
      </c>
      <c r="I4" s="8" t="n">
        <v>9800000</v>
      </c>
      <c r="J4" s="8" t="n">
        <v>700000</v>
      </c>
      <c r="K4" s="7">
        <f>SUM(H4:J4)</f>
        <v/>
      </c>
      <c r="L4" s="7">
        <f>G4-K4</f>
        <v/>
      </c>
      <c r="M4" s="9">
        <f>IFERROR(L4/G4,0)</f>
        <v/>
      </c>
      <c r="N4" s="10">
        <f>IF(M4&gt;=0.15,"Rentable",IF(M4&gt;=0.08,"À surveiller","Déficitaire"))</f>
        <v/>
      </c>
    </row>
    <row r="5">
      <c r="A5" s="11" t="inlineStr">
        <is>
          <t>Le Clos des Vignes</t>
        </is>
      </c>
      <c r="B5" s="11" t="inlineStr">
        <is>
          <t>Lyon</t>
        </is>
      </c>
      <c r="C5" s="11" t="inlineStr">
        <is>
          <t>Résidentiel</t>
        </is>
      </c>
      <c r="D5" s="12" t="n">
        <v>35</v>
      </c>
      <c r="E5" s="13" t="n">
        <v>2600</v>
      </c>
      <c r="F5" s="6" t="n">
        <v>4600</v>
      </c>
      <c r="G5" s="14">
        <f>E5*F5</f>
        <v/>
      </c>
      <c r="H5" s="8" t="n">
        <v>4200000</v>
      </c>
      <c r="I5" s="8" t="n">
        <v>6100000</v>
      </c>
      <c r="J5" s="8" t="n">
        <v>550000</v>
      </c>
      <c r="K5" s="14">
        <f>SUM(H5:J5)</f>
        <v/>
      </c>
      <c r="L5" s="14">
        <f>G5-K5</f>
        <v/>
      </c>
      <c r="M5" s="15">
        <f>IFERROR(L5/G5,0)</f>
        <v/>
      </c>
      <c r="N5" s="16">
        <f>IF(M5&gt;=0.15,"Rentable",IF(M5&gt;=0.08,"À surveiller","Déficitaire"))</f>
        <v/>
      </c>
    </row>
    <row r="6">
      <c r="A6" s="3" t="inlineStr">
        <is>
          <t>Centre Affaires Rhône</t>
        </is>
      </c>
      <c r="B6" s="3" t="inlineStr">
        <is>
          <t>Lyon</t>
        </is>
      </c>
      <c r="C6" s="3" t="inlineStr">
        <is>
          <t>Bureaux</t>
        </is>
      </c>
      <c r="D6" s="4" t="n">
        <v>12</v>
      </c>
      <c r="E6" s="5" t="n">
        <v>4200</v>
      </c>
      <c r="F6" s="6" t="n">
        <v>3900</v>
      </c>
      <c r="G6" s="7">
        <f>E6*F6</f>
        <v/>
      </c>
      <c r="H6" s="8" t="n">
        <v>3100000</v>
      </c>
      <c r="I6" s="8" t="n">
        <v>8200000</v>
      </c>
      <c r="J6" s="8" t="n">
        <v>900000</v>
      </c>
      <c r="K6" s="7">
        <f>SUM(H6:J6)</f>
        <v/>
      </c>
      <c r="L6" s="7">
        <f>G6-K6</f>
        <v/>
      </c>
      <c r="M6" s="9">
        <f>IFERROR(L6/G6,0)</f>
        <v/>
      </c>
      <c r="N6" s="10">
        <f>IF(M6&gt;=0.15,"Rentable",IF(M6&gt;=0.08,"À surveiller","Déficitaire"))</f>
        <v/>
      </c>
    </row>
    <row r="7">
      <c r="A7" s="11" t="inlineStr">
        <is>
          <t>Villa Marina</t>
        </is>
      </c>
      <c r="B7" s="11" t="inlineStr">
        <is>
          <t>Marseille</t>
        </is>
      </c>
      <c r="C7" s="11" t="inlineStr">
        <is>
          <t>Résidentiel</t>
        </is>
      </c>
      <c r="D7" s="12" t="n">
        <v>28</v>
      </c>
      <c r="E7" s="13" t="n">
        <v>2100</v>
      </c>
      <c r="F7" s="6" t="n">
        <v>4200</v>
      </c>
      <c r="G7" s="14">
        <f>E7*F7</f>
        <v/>
      </c>
      <c r="H7" s="8" t="n">
        <v>2600000</v>
      </c>
      <c r="I7" s="8" t="n">
        <v>4800000</v>
      </c>
      <c r="J7" s="8" t="n">
        <v>420000</v>
      </c>
      <c r="K7" s="14">
        <f>SUM(H7:J7)</f>
        <v/>
      </c>
      <c r="L7" s="14">
        <f>G7-K7</f>
        <v/>
      </c>
      <c r="M7" s="15">
        <f>IFERROR(L7/G7,0)</f>
        <v/>
      </c>
      <c r="N7" s="16">
        <f>IF(M7&gt;=0.15,"Rentable",IF(M7&gt;=0.08,"À surveiller","Déficitaire"))</f>
        <v/>
      </c>
    </row>
    <row r="8">
      <c r="A8" s="3" t="inlineStr">
        <is>
          <t>Quartier des Arts</t>
        </is>
      </c>
      <c r="B8" s="3" t="inlineStr">
        <is>
          <t>Toulouse</t>
        </is>
      </c>
      <c r="C8" s="3" t="inlineStr">
        <is>
          <t>Résidentiel</t>
        </is>
      </c>
      <c r="D8" s="4" t="n">
        <v>50</v>
      </c>
      <c r="E8" s="5" t="n">
        <v>3600</v>
      </c>
      <c r="F8" s="6" t="n">
        <v>3800</v>
      </c>
      <c r="G8" s="7">
        <f>E8*F8</f>
        <v/>
      </c>
      <c r="H8" s="8" t="n">
        <v>3300000</v>
      </c>
      <c r="I8" s="8" t="n">
        <v>6500000</v>
      </c>
      <c r="J8" s="8" t="n">
        <v>610000</v>
      </c>
      <c r="K8" s="7">
        <f>SUM(H8:J8)</f>
        <v/>
      </c>
      <c r="L8" s="7">
        <f>G8-K8</f>
        <v/>
      </c>
      <c r="M8" s="9">
        <f>IFERROR(L8/G8,0)</f>
        <v/>
      </c>
      <c r="N8" s="10">
        <f>IF(M8&gt;=0.15,"Rentable",IF(M8&gt;=0.08,"À surveiller","Déficitaire"))</f>
        <v/>
      </c>
    </row>
    <row r="9">
      <c r="A9" s="11" t="inlineStr">
        <is>
          <t>Rive Gauche Commerces</t>
        </is>
      </c>
      <c r="B9" s="11" t="inlineStr">
        <is>
          <t>Bordeaux</t>
        </is>
      </c>
      <c r="C9" s="11" t="inlineStr">
        <is>
          <t>Commerces</t>
        </is>
      </c>
      <c r="D9" s="12" t="n">
        <v>15</v>
      </c>
      <c r="E9" s="13" t="n">
        <v>1800</v>
      </c>
      <c r="F9" s="6" t="n">
        <v>4400</v>
      </c>
      <c r="G9" s="14">
        <f>E9*F9</f>
        <v/>
      </c>
      <c r="H9" s="8" t="n">
        <v>1900000</v>
      </c>
      <c r="I9" s="8" t="n">
        <v>3400000</v>
      </c>
      <c r="J9" s="8" t="n">
        <v>380000</v>
      </c>
      <c r="K9" s="14">
        <f>SUM(H9:J9)</f>
        <v/>
      </c>
      <c r="L9" s="14">
        <f>G9-K9</f>
        <v/>
      </c>
      <c r="M9" s="15">
        <f>IFERROR(L9/G9,0)</f>
        <v/>
      </c>
      <c r="N9" s="16">
        <f>IF(M9&gt;=0.15,"Rentable",IF(M9&gt;=0.08,"À surveiller","Déficitaire"))</f>
        <v/>
      </c>
    </row>
    <row r="10">
      <c r="A10" s="3" t="inlineStr">
        <is>
          <t>Les Jardins du Nord</t>
        </is>
      </c>
      <c r="B10" s="3" t="inlineStr">
        <is>
          <t>Lille</t>
        </is>
      </c>
      <c r="C10" s="3" t="inlineStr">
        <is>
          <t>Résidentiel</t>
        </is>
      </c>
      <c r="D10" s="4" t="n">
        <v>30</v>
      </c>
      <c r="E10" s="5" t="n">
        <v>2200</v>
      </c>
      <c r="F10" s="6" t="n">
        <v>3600</v>
      </c>
      <c r="G10" s="7">
        <f>E10*F10</f>
        <v/>
      </c>
      <c r="H10" s="8" t="n">
        <v>1700000</v>
      </c>
      <c r="I10" s="8" t="n">
        <v>4100000</v>
      </c>
      <c r="J10" s="8" t="n">
        <v>400000</v>
      </c>
      <c r="K10" s="7">
        <f>SUM(H10:J10)</f>
        <v/>
      </c>
      <c r="L10" s="7">
        <f>G10-K10</f>
        <v/>
      </c>
      <c r="M10" s="9">
        <f>IFERROR(L10/G10,0)</f>
        <v/>
      </c>
      <c r="N10" s="10">
        <f>IF(M10&gt;=0.15,"Rentable",IF(M10&gt;=0.08,"À surveiller","Déficitaire"))</f>
        <v/>
      </c>
    </row>
    <row r="11">
      <c r="A11" s="11" t="inlineStr">
        <is>
          <t>Le Panorama Atlantique</t>
        </is>
      </c>
      <c r="B11" s="11" t="inlineStr">
        <is>
          <t>Nantes</t>
        </is>
      </c>
      <c r="C11" s="11" t="inlineStr">
        <is>
          <t>Résidentiel</t>
        </is>
      </c>
      <c r="D11" s="12" t="n">
        <v>38</v>
      </c>
      <c r="E11" s="13" t="n">
        <v>2850</v>
      </c>
      <c r="F11" s="6" t="n">
        <v>4100</v>
      </c>
      <c r="G11" s="14">
        <f>E11*F11</f>
        <v/>
      </c>
      <c r="H11" s="8" t="n">
        <v>2400000</v>
      </c>
      <c r="I11" s="8" t="n">
        <v>5300000</v>
      </c>
      <c r="J11" s="8" t="n">
        <v>470000</v>
      </c>
      <c r="K11" s="14">
        <f>SUM(H11:J11)</f>
        <v/>
      </c>
      <c r="L11" s="14">
        <f>G11-K11</f>
        <v/>
      </c>
      <c r="M11" s="15">
        <f>IFERROR(L11/G11,0)</f>
        <v/>
      </c>
      <c r="N11" s="16">
        <f>IF(M11&gt;=0.15,"Rentable",IF(M11&gt;=0.08,"À surveiller","Déficitaire"))</f>
        <v/>
      </c>
    </row>
    <row r="12">
      <c r="A12" s="3" t="inlineStr">
        <is>
          <t>Cœur de Ville</t>
        </is>
      </c>
      <c r="B12" s="3" t="inlineStr">
        <is>
          <t>Strasbourg</t>
        </is>
      </c>
      <c r="C12" s="3" t="inlineStr">
        <is>
          <t>Bureaux</t>
        </is>
      </c>
      <c r="D12" s="4" t="n">
        <v>10</v>
      </c>
      <c r="E12" s="5" t="n">
        <v>3500</v>
      </c>
      <c r="F12" s="6" t="n">
        <v>3700</v>
      </c>
      <c r="G12" s="7">
        <f>E12*F12</f>
        <v/>
      </c>
      <c r="H12" s="8" t="n">
        <v>2200000</v>
      </c>
      <c r="I12" s="8" t="n">
        <v>6300000</v>
      </c>
      <c r="J12" s="8" t="n">
        <v>650000</v>
      </c>
      <c r="K12" s="7">
        <f>SUM(H12:J12)</f>
        <v/>
      </c>
      <c r="L12" s="7">
        <f>G12-K12</f>
        <v/>
      </c>
      <c r="M12" s="9">
        <f>IFERROR(L12/G12,0)</f>
        <v/>
      </c>
      <c r="N12" s="10">
        <f>IF(M12&gt;=0.15,"Rentable",IF(M12&gt;=0.08,"À surveiller","Déficitaire"))</f>
        <v/>
      </c>
    </row>
    <row r="13">
      <c r="A13" s="11" t="inlineStr">
        <is>
          <t>Baie des Anges</t>
        </is>
      </c>
      <c r="B13" s="11" t="inlineStr">
        <is>
          <t>Nice</t>
        </is>
      </c>
      <c r="C13" s="11" t="inlineStr">
        <is>
          <t>Résidentiel</t>
        </is>
      </c>
      <c r="D13" s="12" t="n">
        <v>22</v>
      </c>
      <c r="E13" s="13" t="n">
        <v>1750</v>
      </c>
      <c r="F13" s="6" t="n">
        <v>7200</v>
      </c>
      <c r="G13" s="14">
        <f>E13*F13</f>
        <v/>
      </c>
      <c r="H13" s="8" t="n">
        <v>3800000</v>
      </c>
      <c r="I13" s="8" t="n">
        <v>4600000</v>
      </c>
      <c r="J13" s="8" t="n">
        <v>480000</v>
      </c>
      <c r="K13" s="14">
        <f>SUM(H13:J13)</f>
        <v/>
      </c>
      <c r="L13" s="14">
        <f>G13-K13</f>
        <v/>
      </c>
      <c r="M13" s="15">
        <f>IFERROR(L13/G13,0)</f>
        <v/>
      </c>
      <c r="N13" s="16">
        <f>IF(M13&gt;=0.15,"Rentable",IF(M13&gt;=0.08,"À surveiller","Déficitaire"))</f>
        <v/>
      </c>
    </row>
    <row r="14">
      <c r="A14" s="17" t="inlineStr">
        <is>
          <t>TOTAL / MOYENNE</t>
        </is>
      </c>
      <c r="B14" s="17" t="n"/>
      <c r="C14" s="17" t="n"/>
      <c r="D14" s="18">
        <f>SUM(D4:D13)</f>
        <v/>
      </c>
      <c r="E14" s="19">
        <f>SUM(E4:E13)</f>
        <v/>
      </c>
      <c r="F14" s="17" t="n"/>
      <c r="G14" s="20">
        <f>SUM(G4:G13)</f>
        <v/>
      </c>
      <c r="H14" s="20">
        <f>SUM(H4:H13)</f>
        <v/>
      </c>
      <c r="I14" s="20">
        <f>SUM(I4:I13)</f>
        <v/>
      </c>
      <c r="J14" s="20">
        <f>SUM(J4:J13)</f>
        <v/>
      </c>
      <c r="K14" s="20">
        <f>SUM(K4:K13)</f>
        <v/>
      </c>
      <c r="L14" s="20">
        <f>SUM(L4:L13)</f>
        <v/>
      </c>
      <c r="M14" s="21">
        <f>IFERROR(L14/G14,0)</f>
        <v/>
      </c>
      <c r="N14" s="17" t="n"/>
    </row>
  </sheetData>
  <mergeCells count="2">
    <mergeCell ref="A1:N1"/>
    <mergeCell ref="A14:C14"/>
  </mergeCells>
  <conditionalFormatting sqref="M4:M13">
    <cfRule type="expression" priority="1" dxfId="0">
      <formula>M4&gt;=0.15</formula>
    </cfRule>
    <cfRule type="expression" priority="2" dxfId="1">
      <formula>M4&lt;0.08</formula>
    </cfRule>
  </conditionalFormatting>
  <dataValidations count="1">
    <dataValidation sqref="C4:C13" showErrorMessage="1" showInputMessage="1" allowBlank="1" type="list">
      <formula1>"Résidentiel,Bureaux,Commerces,Mixte"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26" customWidth="1" min="1" max="1"/>
    <col width="20" customWidth="1" min="2" max="2"/>
    <col width="22" customWidth="1" min="3" max="3"/>
    <col width="16" customWidth="1" min="4" max="4"/>
    <col width="16" customWidth="1" min="5" max="5"/>
    <col width="16" customWidth="1" min="6" max="6"/>
  </cols>
  <sheetData>
    <row r="1" ht="28" customHeight="1">
      <c r="A1" s="1" t="inlineStr">
        <is>
          <t>TABLEAU DE BORD - PROMOTION IMMOBILIÈRE</t>
        </is>
      </c>
    </row>
    <row r="3">
      <c r="A3" s="22" t="inlineStr">
        <is>
          <t>CA prévisionnel total HT</t>
        </is>
      </c>
      <c r="B3" s="23" t="n"/>
      <c r="C3" s="23" t="n"/>
      <c r="D3" s="24">
        <f>'Bilan Programmes'!G14</f>
        <v/>
      </c>
      <c r="E3" s="23" t="n"/>
      <c r="F3" s="23" t="n"/>
    </row>
    <row r="4">
      <c r="A4" s="22" t="inlineStr">
        <is>
          <t>Coût total des programmes</t>
        </is>
      </c>
      <c r="B4" s="23" t="n"/>
      <c r="C4" s="23" t="n"/>
      <c r="D4" s="24">
        <f>'Bilan Programmes'!K14</f>
        <v/>
      </c>
      <c r="E4" s="23" t="n"/>
      <c r="F4" s="23" t="n"/>
    </row>
    <row r="5">
      <c r="A5" s="22" t="inlineStr">
        <is>
          <t>Marge brute totale</t>
        </is>
      </c>
      <c r="B5" s="23" t="n"/>
      <c r="C5" s="23" t="n"/>
      <c r="D5" s="24">
        <f>'Bilan Programmes'!L14</f>
        <v/>
      </c>
      <c r="E5" s="23" t="n"/>
      <c r="F5" s="23" t="n"/>
    </row>
    <row r="6">
      <c r="A6" s="22" t="inlineStr">
        <is>
          <t>Marge moyenne (%)</t>
        </is>
      </c>
      <c r="B6" s="23" t="n"/>
      <c r="C6" s="23" t="n"/>
      <c r="D6" s="25">
        <f>'Bilan Programmes'!M14</f>
        <v/>
      </c>
      <c r="E6" s="23" t="n"/>
      <c r="F6" s="23" t="n"/>
    </row>
    <row r="7">
      <c r="A7" s="22" t="inlineStr">
        <is>
          <t>Nombre de programmes rentables</t>
        </is>
      </c>
      <c r="B7" s="23" t="n"/>
      <c r="C7" s="23" t="n"/>
      <c r="D7" s="26">
        <f>COUNTIF('Bilan Programmes'!N4:N13,"Rentable")</f>
        <v/>
      </c>
      <c r="E7" s="23" t="n"/>
      <c r="F7" s="23" t="n"/>
    </row>
    <row r="8">
      <c r="A8" s="22" t="inlineStr">
        <is>
          <t>Nombre de programmes déficitaires</t>
        </is>
      </c>
      <c r="B8" s="23" t="n"/>
      <c r="C8" s="23" t="n"/>
      <c r="D8" s="26">
        <f>COUNTIF('Bilan Programmes'!N4:N13,"Déficitaire")</f>
        <v/>
      </c>
      <c r="E8" s="23" t="n"/>
      <c r="F8" s="23" t="n"/>
    </row>
    <row r="10">
      <c r="A10" s="27" t="inlineStr">
        <is>
          <t>DONNÉES POUR GRAPHIQUES</t>
        </is>
      </c>
    </row>
    <row r="11">
      <c r="A11" s="2" t="inlineStr">
        <is>
          <t>Programme</t>
        </is>
      </c>
      <c r="B11" s="2" t="inlineStr">
        <is>
          <t>Marge brute (€)</t>
        </is>
      </c>
      <c r="C11" s="2" t="inlineStr">
        <is>
          <t>CA prévisionnel HT (€)</t>
        </is>
      </c>
    </row>
    <row r="12">
      <c r="A12" s="28">
        <f>'Bilan Programmes'!A4</f>
        <v/>
      </c>
      <c r="B12" s="29">
        <f>'Bilan Programmes'!L4</f>
        <v/>
      </c>
      <c r="C12" s="29">
        <f>'Bilan Programmes'!G4</f>
        <v/>
      </c>
    </row>
    <row r="13">
      <c r="A13" s="30">
        <f>'Bilan Programmes'!A5</f>
        <v/>
      </c>
      <c r="B13" s="31">
        <f>'Bilan Programmes'!L5</f>
        <v/>
      </c>
      <c r="C13" s="31">
        <f>'Bilan Programmes'!G5</f>
        <v/>
      </c>
    </row>
    <row r="14">
      <c r="A14" s="28">
        <f>'Bilan Programmes'!A6</f>
        <v/>
      </c>
      <c r="B14" s="29">
        <f>'Bilan Programmes'!L6</f>
        <v/>
      </c>
      <c r="C14" s="29">
        <f>'Bilan Programmes'!G6</f>
        <v/>
      </c>
    </row>
    <row r="15">
      <c r="A15" s="30">
        <f>'Bilan Programmes'!A7</f>
        <v/>
      </c>
      <c r="B15" s="31">
        <f>'Bilan Programmes'!L7</f>
        <v/>
      </c>
      <c r="C15" s="31">
        <f>'Bilan Programmes'!G7</f>
        <v/>
      </c>
    </row>
    <row r="16">
      <c r="A16" s="28">
        <f>'Bilan Programmes'!A8</f>
        <v/>
      </c>
      <c r="B16" s="29">
        <f>'Bilan Programmes'!L8</f>
        <v/>
      </c>
      <c r="C16" s="29">
        <f>'Bilan Programmes'!G8</f>
        <v/>
      </c>
    </row>
    <row r="17">
      <c r="A17" s="30">
        <f>'Bilan Programmes'!A9</f>
        <v/>
      </c>
      <c r="B17" s="31">
        <f>'Bilan Programmes'!L9</f>
        <v/>
      </c>
      <c r="C17" s="31">
        <f>'Bilan Programmes'!G9</f>
        <v/>
      </c>
    </row>
    <row r="18">
      <c r="A18" s="28">
        <f>'Bilan Programmes'!A10</f>
        <v/>
      </c>
      <c r="B18" s="29">
        <f>'Bilan Programmes'!L10</f>
        <v/>
      </c>
      <c r="C18" s="29">
        <f>'Bilan Programmes'!G10</f>
        <v/>
      </c>
    </row>
    <row r="19">
      <c r="A19" s="30">
        <f>'Bilan Programmes'!A11</f>
        <v/>
      </c>
      <c r="B19" s="31">
        <f>'Bilan Programmes'!L11</f>
        <v/>
      </c>
      <c r="C19" s="31">
        <f>'Bilan Programmes'!G11</f>
        <v/>
      </c>
    </row>
    <row r="20">
      <c r="A20" s="28">
        <f>'Bilan Programmes'!A12</f>
        <v/>
      </c>
      <c r="B20" s="29">
        <f>'Bilan Programmes'!L12</f>
        <v/>
      </c>
      <c r="C20" s="29">
        <f>'Bilan Programmes'!G12</f>
        <v/>
      </c>
    </row>
    <row r="21">
      <c r="A21" s="30">
        <f>'Bilan Programmes'!A13</f>
        <v/>
      </c>
      <c r="B21" s="31">
        <f>'Bilan Programmes'!L13</f>
        <v/>
      </c>
      <c r="C21" s="31">
        <f>'Bilan Programmes'!G13</f>
        <v/>
      </c>
    </row>
  </sheetData>
  <mergeCells count="13">
    <mergeCell ref="A1:F1"/>
    <mergeCell ref="A3:C3"/>
    <mergeCell ref="D3:F3"/>
    <mergeCell ref="A4:C4"/>
    <mergeCell ref="D4:F4"/>
    <mergeCell ref="A5:C5"/>
    <mergeCell ref="D5:F5"/>
    <mergeCell ref="A6:C6"/>
    <mergeCell ref="D6:F6"/>
    <mergeCell ref="A7:C7"/>
    <mergeCell ref="D7:F7"/>
    <mergeCell ref="A8:C8"/>
    <mergeCell ref="D8:F8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26" customWidth="1" min="1" max="1"/>
    <col width="95" customWidth="1" min="2" max="2"/>
  </cols>
  <sheetData>
    <row r="1" ht="28" customHeight="1">
      <c r="A1" s="1" t="inlineStr">
        <is>
          <t>MODE D'EMPLOI DU CLASSEUR</t>
        </is>
      </c>
    </row>
    <row r="3" ht="55" customHeight="1">
      <c r="A3" s="32" t="inlineStr">
        <is>
          <t>Objectif du classeur</t>
        </is>
      </c>
      <c r="B3" s="33" t="inlineStr">
        <is>
          <t>Ce modèle permet de suivre le bilan financier de plusieurs programmes de promotion immobilière : chiffre d'affaires prévisionnel, coûts, marge brute et rentabilité de chaque opération.</t>
        </is>
      </c>
    </row>
    <row r="4" ht="55" customHeight="1">
      <c r="A4" s="32" t="inlineStr">
        <is>
          <t>Feuille 'Bilan Programmes'</t>
        </is>
      </c>
      <c r="B4" s="33" t="inlineStr">
        <is>
          <t>Liste des programmes immobiliers avec leurs caractéristiques (ville, type de bien, nombre de lots, surface). Les cellules à fond jaune pâle (Prix de vente, Coût foncier, Coût construction, Frais annexes) sont à saisir manuellement. Les autres colonnes (CA prévisionnel, Coût total, Marge brute, Marge %, Statut) se calculent automatiquement.</t>
        </is>
      </c>
    </row>
    <row r="5" ht="55" customHeight="1">
      <c r="A5" s="32" t="inlineStr">
        <is>
          <t>Colonne 'CA prévisionnel HT'</t>
        </is>
      </c>
      <c r="B5" s="33" t="inlineStr">
        <is>
          <t>Calculée automatiquement : Surface totale (m²) x Prix de vente HT (€/m²).</t>
        </is>
      </c>
    </row>
    <row r="6" ht="55" customHeight="1">
      <c r="A6" s="32" t="inlineStr">
        <is>
          <t>Colonne 'Coût total'</t>
        </is>
      </c>
      <c r="B6" s="33" t="inlineStr">
        <is>
          <t>Somme du coût foncier, du coût de construction et des frais annexes &amp; honoraires.</t>
        </is>
      </c>
    </row>
    <row r="7" ht="55" customHeight="1">
      <c r="A7" s="32" t="inlineStr">
        <is>
          <t>Colonne 'Marge brute'</t>
        </is>
      </c>
      <c r="B7" s="33" t="inlineStr">
        <is>
          <t>Différence entre le CA prévisionnel HT et le coût total du programme.</t>
        </is>
      </c>
    </row>
    <row r="8" ht="55" customHeight="1">
      <c r="A8" s="32" t="inlineStr">
        <is>
          <t>Colonne 'Marge (%)'</t>
        </is>
      </c>
      <c r="B8" s="33" t="inlineStr">
        <is>
          <t>Marge brute divisée par le CA prévisionnel HT, exprimée en pourcentage.</t>
        </is>
      </c>
    </row>
    <row r="9" ht="55" customHeight="1">
      <c r="A9" s="32" t="inlineStr">
        <is>
          <t>Colonne 'Statut'</t>
        </is>
      </c>
      <c r="B9" s="33" t="inlineStr">
        <is>
          <t>Attribué automatiquement : 'Rentable' si la marge est supérieure ou égale à 15%, 'À surveiller' entre 8% et 15%, 'Déficitaire' en dessous de 8%.</t>
        </is>
      </c>
    </row>
    <row r="10" ht="55" customHeight="1">
      <c r="A10" s="32" t="inlineStr">
        <is>
          <t>Feuille 'Synthèse'</t>
        </is>
      </c>
      <c r="B10" s="33" t="inlineStr">
        <is>
          <t>Tableau de bord présentant les indicateurs clés (CA total, coût total, marge totale, marge moyenne, nombre de programmes rentables/déficitaires) ainsi que deux graphiques : la marge brute par programme et la répartition du chiffre d'affaires prévisionnel.</t>
        </is>
      </c>
    </row>
    <row r="11" ht="55" customHeight="1">
      <c r="A11" s="32" t="inlineStr">
        <is>
          <t>Mise à jour des données</t>
        </is>
      </c>
      <c r="B11" s="33" t="inlineStr">
        <is>
          <t>Il suffit de modifier les cellules à fond jaune pâle dans la feuille 'Bilan Programmes' : tous les calculs, indicateurs et graphiques se mettent à jour automatiquement.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2026-07-21T15:32:54Z</dcterms:created>
  <dcterms:modified xmlns:dcterms="http://purl.org/dc/terms/" xmlns:xsi="http://www.w3.org/2001/XMLSchema-instance" xsi:type="dcterms:W3CDTF">2026-07-21T15:32:54Z</dcterms:modified>
</cp:coreProperties>
</file>