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ventaire" sheetId="1" state="visible" r:id="rId1"/>
    <sheet xmlns:r="http://schemas.openxmlformats.org/officeDocument/2006/relationships" name="Mouvements" sheetId="2" state="visible" r:id="rId2"/>
    <sheet xmlns:r="http://schemas.openxmlformats.org/officeDocument/2006/relationships" name="Tableau de bord"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3">
    <numFmt numFmtId="164" formatCode="DD/MM/YYYY"/>
    <numFmt numFmtId="165" formatCode="#,##0.00&quot; €&quot;"/>
    <numFmt numFmtId="166" formatCode="0.0%"/>
  </numFmts>
  <fonts count="7">
    <font>
      <name val="Calibri"/>
      <family val="2"/>
      <color theme="1"/>
      <sz val="11"/>
      <scheme val="minor"/>
    </font>
    <font>
      <name val="Calibri"/>
      <b val="1"/>
      <color rgb="004A2AA5"/>
      <sz val="16"/>
    </font>
    <font>
      <name val="Calibri"/>
      <b val="1"/>
      <color rgb="00FFFFFF"/>
      <sz val="11"/>
    </font>
    <font>
      <name val="Calibri"/>
      <b val="1"/>
      <sz val="10"/>
    </font>
    <font>
      <b val="1"/>
      <color rgb="00FFFFFF"/>
    </font>
    <font>
      <b val="1"/>
      <color rgb="004A2AA5"/>
      <sz val="11"/>
    </font>
    <font>
      <name val="Calibri"/>
      <sz val="10"/>
    </font>
  </fonts>
  <fills count="8">
    <fill>
      <patternFill/>
    </fill>
    <fill>
      <patternFill patternType="gray125"/>
    </fill>
    <fill>
      <patternFill patternType="solid">
        <fgColor rgb="004A2AA5"/>
      </patternFill>
    </fill>
    <fill>
      <patternFill patternType="solid">
        <fgColor rgb="00FFFFFF"/>
      </patternFill>
    </fill>
    <fill>
      <patternFill patternType="solid">
        <fgColor rgb="00FFFBEB"/>
      </patternFill>
    </fill>
    <fill>
      <patternFill patternType="solid">
        <fgColor rgb="00F1EDFB"/>
      </patternFill>
    </fill>
    <fill>
      <patternFill patternType="solid">
        <fgColor rgb="00FF6B4A"/>
      </patternFill>
    </fill>
    <fill>
      <patternFill patternType="solid">
        <fgColor rgb="005D3BC4"/>
      </patternFill>
    </fill>
  </fills>
  <borders count="5">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style="thin">
        <color rgb="00D1D5DB"/>
      </right>
      <top style="thin">
        <color rgb="00D1D5DB"/>
      </top>
      <bottom style="thin">
        <color rgb="00D1D5DB"/>
      </bottom>
      <diagonal/>
    </border>
  </borders>
  <cellStyleXfs count="1">
    <xf numFmtId="0" fontId="0" fillId="0" borderId="0"/>
  </cellStyleXfs>
  <cellXfs count="29">
    <xf numFmtId="0" fontId="0" fillId="0" borderId="0" pivotButton="0" quotePrefix="0" xfId="0"/>
    <xf numFmtId="0" fontId="1" fillId="0" borderId="0" applyAlignment="1" pivotButton="0" quotePrefix="0" xfId="0">
      <alignment horizontal="center" vertical="center"/>
    </xf>
    <xf numFmtId="0" fontId="2" fillId="2" borderId="1" applyAlignment="1" pivotButton="0" quotePrefix="0" xfId="0">
      <alignment horizontal="center" vertical="center"/>
    </xf>
    <xf numFmtId="49" fontId="0" fillId="3" borderId="1" applyAlignment="1" pivotButton="0" quotePrefix="0" xfId="0">
      <alignment horizontal="center" vertical="center"/>
    </xf>
    <xf numFmtId="0" fontId="0" fillId="3" borderId="1" applyAlignment="1" pivotButton="0" quotePrefix="0" xfId="0">
      <alignment horizontal="left" vertical="center" wrapText="1"/>
    </xf>
    <xf numFmtId="0" fontId="0" fillId="3" borderId="1" applyAlignment="1" pivotButton="0" quotePrefix="0" xfId="0">
      <alignment horizontal="center" vertical="center"/>
    </xf>
    <xf numFmtId="164" fontId="0" fillId="3" borderId="1" applyAlignment="1" pivotButton="0" quotePrefix="0" xfId="0">
      <alignment horizontal="center" vertical="center"/>
    </xf>
    <xf numFmtId="0" fontId="0" fillId="4" borderId="1" applyAlignment="1" pivotButton="0" quotePrefix="0" xfId="0">
      <alignment horizontal="center" vertical="center"/>
    </xf>
    <xf numFmtId="165" fontId="0" fillId="3" borderId="1" applyAlignment="1" pivotButton="0" quotePrefix="0" xfId="0">
      <alignment horizontal="center" vertical="center"/>
    </xf>
    <xf numFmtId="166" fontId="0" fillId="3" borderId="1" applyAlignment="1" pivotButton="0" quotePrefix="0" xfId="0">
      <alignment horizontal="center" vertical="center"/>
    </xf>
    <xf numFmtId="49" fontId="0" fillId="5" borderId="1" applyAlignment="1" pivotButton="0" quotePrefix="0" xfId="0">
      <alignment horizontal="center" vertical="center"/>
    </xf>
    <xf numFmtId="0" fontId="0" fillId="5" borderId="1" applyAlignment="1" pivotButton="0" quotePrefix="0" xfId="0">
      <alignment horizontal="left" vertical="center" wrapText="1"/>
    </xf>
    <xf numFmtId="0" fontId="0" fillId="5" borderId="1" applyAlignment="1" pivotButton="0" quotePrefix="0" xfId="0">
      <alignment horizontal="center" vertical="center"/>
    </xf>
    <xf numFmtId="164" fontId="0" fillId="5" borderId="1" applyAlignment="1" pivotButton="0" quotePrefix="0" xfId="0">
      <alignment horizontal="center" vertical="center"/>
    </xf>
    <xf numFmtId="165" fontId="0" fillId="5" borderId="1" applyAlignment="1" pivotButton="0" quotePrefix="0" xfId="0">
      <alignment horizontal="center" vertical="center"/>
    </xf>
    <xf numFmtId="166" fontId="0" fillId="5" borderId="1" applyAlignment="1" pivotButton="0" quotePrefix="0" xfId="0">
      <alignment horizontal="center" vertical="center"/>
    </xf>
    <xf numFmtId="0" fontId="3" fillId="6" borderId="1" applyAlignment="1" pivotButton="0" quotePrefix="0" xfId="0">
      <alignment horizontal="center" vertical="center"/>
    </xf>
    <xf numFmtId="165" fontId="3" fillId="6" borderId="1" applyAlignment="1" pivotButton="0" quotePrefix="0" xfId="0">
      <alignment horizontal="center" vertical="center"/>
    </xf>
    <xf numFmtId="166" fontId="3" fillId="6" borderId="1" applyAlignment="1" pivotButton="0" quotePrefix="0" xfId="0">
      <alignment horizontal="center" vertical="center"/>
    </xf>
    <xf numFmtId="164" fontId="0" fillId="4" borderId="1" applyAlignment="1" pivotButton="0" quotePrefix="0" xfId="0">
      <alignment horizontal="center" vertical="center"/>
    </xf>
    <xf numFmtId="49" fontId="0" fillId="4" borderId="1" applyAlignment="1" pivotButton="0" quotePrefix="0" xfId="0">
      <alignment horizontal="center" vertical="center"/>
    </xf>
    <xf numFmtId="165" fontId="0" fillId="4" borderId="1" applyAlignment="1" pivotButton="0" quotePrefix="0" xfId="0">
      <alignment horizontal="center" vertical="center"/>
    </xf>
    <xf numFmtId="0" fontId="0" fillId="4" borderId="1" applyAlignment="1" pivotButton="0" quotePrefix="0" xfId="0">
      <alignment horizontal="left" vertical="center" wrapText="1"/>
    </xf>
    <xf numFmtId="0" fontId="3" fillId="5" borderId="1" applyAlignment="1" pivotButton="0" quotePrefix="0" xfId="0">
      <alignment horizontal="center" vertical="center"/>
    </xf>
    <xf numFmtId="0" fontId="4" fillId="7" borderId="1" applyAlignment="1" pivotButton="0" quotePrefix="0" xfId="0">
      <alignment horizontal="left" vertical="center" wrapText="1"/>
    </xf>
    <xf numFmtId="0" fontId="0" fillId="0" borderId="4" pivotButton="0" quotePrefix="0" xfId="0"/>
    <xf numFmtId="0" fontId="4" fillId="7" borderId="0" pivotButton="0" quotePrefix="0" xfId="0"/>
    <xf numFmtId="0" fontId="5" fillId="0" borderId="0" pivotButton="0" quotePrefix="0" xfId="0"/>
    <xf numFmtId="0" fontId="6" fillId="0" borderId="0" applyAlignment="1" pivotButton="0" quotePrefix="0" xfId="0">
      <alignment horizontal="left" vertical="center" wrapText="1"/>
    </xf>
  </cellXfs>
  <cellStyles count="1">
    <cellStyle name="Normal" xfId="0" builtinId="0" hidden="0"/>
  </cellStyles>
  <dxfs count="3">
    <dxf>
      <font>
        <name val="Calibri"/>
        <b val="1"/>
        <color rgb="00DC2626"/>
        <sz val="10"/>
      </font>
      <fill>
        <patternFill patternType="solid">
          <fgColor rgb="00FFCCCB"/>
        </patternFill>
      </fill>
    </dxf>
    <dxf>
      <font>
        <name val="Calibri"/>
        <b val="1"/>
        <color rgb="0016A34A"/>
        <sz val="10"/>
      </font>
      <fill>
        <patternFill patternType="solid">
          <fgColor rgb="00D4F4DD"/>
        </patternFill>
      </fill>
    </dxf>
    <dxf>
      <fill>
        <patternFill patternType="solid">
          <fgColor rgb="00FFCCCB"/>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Stock actuel par article</a:t>
            </a:r>
          </a:p>
        </rich>
      </tx>
    </title>
    <plotArea>
      <barChart>
        <barDir val="col"/>
        <grouping val="clustered"/>
        <ser>
          <idx val="0"/>
          <order val="0"/>
          <tx>
            <strRef>
              <f>'Tableau de bord'!B15</f>
            </strRef>
          </tx>
          <spPr>
            <a:solidFill xmlns:a="http://schemas.openxmlformats.org/drawingml/2006/main">
              <a:srgbClr val="4A2AA5"/>
            </a:solidFill>
            <a:ln xmlns:a="http://schemas.openxmlformats.org/drawingml/2006/main">
              <a:prstDash val="solid"/>
            </a:ln>
          </spPr>
          <cat>
            <numRef>
              <f>'Tableau de bord'!$A$16:$A$25</f>
            </numRef>
          </cat>
          <val>
            <numRef>
              <f>'Tableau de bord'!$B$16:$B$25</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Article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Quantité</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du stock par catégorie</a:t>
            </a:r>
          </a:p>
        </rich>
      </tx>
    </title>
    <plotArea>
      <pieChart>
        <varyColors val="1"/>
        <ser>
          <idx val="0"/>
          <order val="0"/>
          <tx>
            <strRef>
              <f>'Tableau de bord'!B27</f>
            </strRef>
          </tx>
          <spPr>
            <a:ln xmlns:a="http://schemas.openxmlformats.org/drawingml/2006/main">
              <a:prstDash val="solid"/>
            </a:ln>
          </spPr>
          <cat>
            <numRef>
              <f>'Tableau de bord'!$A$28:$A$31</f>
            </numRef>
          </cat>
          <val>
            <numRef>
              <f>'Tableau de bord'!$B$28:$B$31</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Répartition Entrées / Sorties / Ajustements</a:t>
            </a:r>
          </a:p>
        </rich>
      </tx>
    </title>
    <plotArea>
      <lineChart>
        <grouping val="standard"/>
        <ser>
          <idx val="0"/>
          <order val="0"/>
          <tx>
            <strRef>
              <f>'Tableau de bord'!B10</f>
            </strRef>
          </tx>
          <spPr>
            <a:ln xmlns:a="http://schemas.openxmlformats.org/drawingml/2006/main">
              <a:prstDash val="solid"/>
            </a:ln>
          </spPr>
          <marker>
            <symbol val="none"/>
            <spPr>
              <a:ln xmlns:a="http://schemas.openxmlformats.org/drawingml/2006/main">
                <a:prstDash val="solid"/>
              </a:ln>
            </spPr>
          </marker>
          <cat>
            <numRef>
              <f>'Tableau de bord'!$A$11:$A$13</f>
            </numRef>
          </cat>
          <val>
            <numRef>
              <f>'Tableau de bord'!$B$11:$B$13</f>
            </numRef>
          </val>
        </ser>
        <axId val="10"/>
        <axId val="100"/>
      </line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4</col>
      <colOff>0</colOff>
      <row>2</row>
      <rowOff>0</rowOff>
    </from>
    <ext cx="648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19</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4</col>
      <colOff>0</colOff>
      <row>34</row>
      <rowOff>0</rowOff>
    </from>
    <ext cx="4320000" cy="288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T13"/>
  <sheetViews>
    <sheetView workbookViewId="0">
      <pane ySplit="2" topLeftCell="A3" activePane="bottomLeft" state="frozen"/>
      <selection pane="bottomLeft" activeCell="A1" sqref="A1"/>
    </sheetView>
  </sheetViews>
  <sheetFormatPr baseColWidth="8" defaultRowHeight="15"/>
  <cols>
    <col width="16" customWidth="1" min="1" max="1"/>
    <col width="14" customWidth="1" min="2" max="2"/>
    <col width="22" customWidth="1" min="3" max="3"/>
    <col width="18" customWidth="1" min="4" max="4"/>
    <col width="16" customWidth="1" min="5" max="5"/>
    <col width="16" customWidth="1" min="6" max="6"/>
    <col width="14" customWidth="1" min="7" max="7"/>
    <col width="12" customWidth="1" min="8" max="8"/>
    <col width="10" customWidth="1" min="9" max="9"/>
    <col width="10" customWidth="1" min="10" max="10"/>
    <col width="12" customWidth="1" min="11" max="11"/>
    <col width="12" customWidth="1" min="12" max="12"/>
    <col width="11" customWidth="1" min="13" max="13"/>
    <col width="16" customWidth="1" min="14" max="14"/>
    <col width="16" customWidth="1" min="15" max="15"/>
    <col width="14" customWidth="1" min="16" max="16"/>
    <col width="14" customWidth="1" min="17" max="17"/>
    <col width="12" customWidth="1" min="18" max="18"/>
    <col width="8" customWidth="1" min="19" max="19"/>
    <col width="14" customWidth="1" min="20" max="20"/>
  </cols>
  <sheetData>
    <row r="1" ht="26" customHeight="1">
      <c r="A1" s="1" t="inlineStr">
        <is>
          <t>GESTION DE STOCK PAR CODE-BARRES — INVENTAIRE</t>
        </is>
      </c>
    </row>
    <row r="2">
      <c r="A2" s="2" t="inlineStr">
        <is>
          <t>Code-barres</t>
        </is>
      </c>
      <c r="B2" s="2" t="inlineStr">
        <is>
          <t>Référence interne</t>
        </is>
      </c>
      <c r="C2" s="2" t="inlineStr">
        <is>
          <t>Désignation</t>
        </is>
      </c>
      <c r="D2" s="2" t="inlineStr">
        <is>
          <t>Catégorie</t>
        </is>
      </c>
      <c r="E2" s="2" t="inlineStr">
        <is>
          <t>Fournisseur</t>
        </is>
      </c>
      <c r="F2" s="2" t="inlineStr">
        <is>
          <t>Ville fournisseur</t>
        </is>
      </c>
      <c r="G2" s="2" t="inlineStr">
        <is>
          <t>Date de réception</t>
        </is>
      </c>
      <c r="H2" s="2" t="inlineStr">
        <is>
          <t>Stock initial</t>
        </is>
      </c>
      <c r="I2" s="2" t="inlineStr">
        <is>
          <t>Entrées</t>
        </is>
      </c>
      <c r="J2" s="2" t="inlineStr">
        <is>
          <t>Sorties</t>
        </is>
      </c>
      <c r="K2" s="2" t="inlineStr">
        <is>
          <t>Stock actuel</t>
        </is>
      </c>
      <c r="L2" s="2" t="inlineStr">
        <is>
          <t>Seuil d'alerte</t>
        </is>
      </c>
      <c r="M2" s="2" t="inlineStr">
        <is>
          <t>Statut stock</t>
        </is>
      </c>
      <c r="N2" s="2" t="inlineStr">
        <is>
          <t>Prix d'achat unitaire (€)</t>
        </is>
      </c>
      <c r="O2" s="2" t="inlineStr">
        <is>
          <t>Prix de vente unitaire (€)</t>
        </is>
      </c>
      <c r="P2" s="2" t="inlineStr">
        <is>
          <t>Valeur stock (€)</t>
        </is>
      </c>
      <c r="Q2" s="2" t="inlineStr">
        <is>
          <t>Marge unitaire (€)</t>
        </is>
      </c>
      <c r="R2" s="2" t="inlineStr">
        <is>
          <t>Taux de marge (%)</t>
        </is>
      </c>
      <c r="S2" s="2" t="inlineStr">
        <is>
          <t>TVA</t>
        </is>
      </c>
      <c r="T2" s="2" t="inlineStr">
        <is>
          <t>Dernière mise à jour</t>
        </is>
      </c>
    </row>
    <row r="3">
      <c r="A3" s="3" t="inlineStr">
        <is>
          <t>3401598700011</t>
        </is>
      </c>
      <c r="B3" s="4" t="inlineStr">
        <is>
          <t>REF-001</t>
        </is>
      </c>
      <c r="C3" s="4" t="inlineStr">
        <is>
          <t>Câble USB-C</t>
        </is>
      </c>
      <c r="D3" s="4" t="inlineStr">
        <is>
          <t>Informatique</t>
        </is>
      </c>
      <c r="E3" s="4" t="inlineStr">
        <is>
          <t>TechFourn SARL</t>
        </is>
      </c>
      <c r="F3" s="5" t="inlineStr">
        <is>
          <t>Paris</t>
        </is>
      </c>
      <c r="G3" s="6" t="inlineStr">
        <is>
          <t>12/01/2026</t>
        </is>
      </c>
      <c r="H3" s="7" t="n">
        <v>200</v>
      </c>
      <c r="I3" s="7" t="n">
        <v>50</v>
      </c>
      <c r="J3" s="7" t="n">
        <v>40</v>
      </c>
      <c r="K3" s="5">
        <f>H3+I3-J3</f>
        <v/>
      </c>
      <c r="L3" s="7" t="n">
        <v>30</v>
      </c>
      <c r="M3" s="5">
        <f>IF(K3&lt;=L3,"Alerte","OK")</f>
        <v/>
      </c>
      <c r="N3" s="8" t="n">
        <v>3.2</v>
      </c>
      <c r="O3" s="8" t="n">
        <v>8.9</v>
      </c>
      <c r="P3" s="8">
        <f>K3*N3</f>
        <v/>
      </c>
      <c r="Q3" s="8">
        <f>O3-N3</f>
        <v/>
      </c>
      <c r="R3" s="9">
        <f>IFERROR(Q3/N3,0)</f>
        <v/>
      </c>
      <c r="S3" s="5" t="inlineStr">
        <is>
          <t>20%</t>
        </is>
      </c>
      <c r="T3" s="6">
        <f>TODAY()</f>
        <v/>
      </c>
    </row>
    <row r="4">
      <c r="A4" s="10" t="inlineStr">
        <is>
          <t>3401598700028</t>
        </is>
      </c>
      <c r="B4" s="11" t="inlineStr">
        <is>
          <t>REF-002</t>
        </is>
      </c>
      <c r="C4" s="11" t="inlineStr">
        <is>
          <t>Souris sans fil</t>
        </is>
      </c>
      <c r="D4" s="11" t="inlineStr">
        <is>
          <t>Informatique</t>
        </is>
      </c>
      <c r="E4" s="11" t="inlineStr">
        <is>
          <t>Nordic Périph</t>
        </is>
      </c>
      <c r="F4" s="12" t="inlineStr">
        <is>
          <t>Lyon</t>
        </is>
      </c>
      <c r="G4" s="13" t="inlineStr">
        <is>
          <t>18/01/2026</t>
        </is>
      </c>
      <c r="H4" s="7" t="n">
        <v>80</v>
      </c>
      <c r="I4" s="7" t="n">
        <v>20</v>
      </c>
      <c r="J4" s="7" t="n">
        <v>90</v>
      </c>
      <c r="K4" s="12">
        <f>H4+I4-J4</f>
        <v/>
      </c>
      <c r="L4" s="7" t="n">
        <v>15</v>
      </c>
      <c r="M4" s="12">
        <f>IF(K4&lt;=L4,"Alerte","OK")</f>
        <v/>
      </c>
      <c r="N4" s="14" t="n">
        <v>6.5</v>
      </c>
      <c r="O4" s="14" t="n">
        <v>14.9</v>
      </c>
      <c r="P4" s="14">
        <f>K4*N4</f>
        <v/>
      </c>
      <c r="Q4" s="14">
        <f>O4-N4</f>
        <v/>
      </c>
      <c r="R4" s="15">
        <f>IFERROR(Q4/N4,0)</f>
        <v/>
      </c>
      <c r="S4" s="12" t="inlineStr">
        <is>
          <t>20%</t>
        </is>
      </c>
      <c r="T4" s="13">
        <f>TODAY()</f>
        <v/>
      </c>
    </row>
    <row r="5">
      <c r="A5" s="3" t="inlineStr">
        <is>
          <t>3401598700035</t>
        </is>
      </c>
      <c r="B5" s="4" t="inlineStr">
        <is>
          <t>REF-003</t>
        </is>
      </c>
      <c r="C5" s="4" t="inlineStr">
        <is>
          <t>Clavier mécanique</t>
        </is>
      </c>
      <c r="D5" s="4" t="inlineStr">
        <is>
          <t>Informatique</t>
        </is>
      </c>
      <c r="E5" s="4" t="inlineStr">
        <is>
          <t>ClaviPro</t>
        </is>
      </c>
      <c r="F5" s="5" t="inlineStr">
        <is>
          <t>Lille</t>
        </is>
      </c>
      <c r="G5" s="6" t="inlineStr">
        <is>
          <t>22/01/2026</t>
        </is>
      </c>
      <c r="H5" s="7" t="n">
        <v>60</v>
      </c>
      <c r="I5" s="7" t="n">
        <v>10</v>
      </c>
      <c r="J5" s="7" t="n">
        <v>55</v>
      </c>
      <c r="K5" s="5">
        <f>H5+I5-J5</f>
        <v/>
      </c>
      <c r="L5" s="7" t="n">
        <v>20</v>
      </c>
      <c r="M5" s="5">
        <f>IF(K5&lt;=L5,"Alerte","OK")</f>
        <v/>
      </c>
      <c r="N5" s="8" t="n">
        <v>22</v>
      </c>
      <c r="O5" s="8" t="n">
        <v>44.9</v>
      </c>
      <c r="P5" s="8">
        <f>K5*N5</f>
        <v/>
      </c>
      <c r="Q5" s="8">
        <f>O5-N5</f>
        <v/>
      </c>
      <c r="R5" s="9">
        <f>IFERROR(Q5/N5,0)</f>
        <v/>
      </c>
      <c r="S5" s="5" t="inlineStr">
        <is>
          <t>20%</t>
        </is>
      </c>
      <c r="T5" s="6">
        <f>TODAY()</f>
        <v/>
      </c>
    </row>
    <row r="6">
      <c r="A6" s="10" t="inlineStr">
        <is>
          <t>3401598700042</t>
        </is>
      </c>
      <c r="B6" s="11" t="inlineStr">
        <is>
          <t>REF-004</t>
        </is>
      </c>
      <c r="C6" s="11" t="inlineStr">
        <is>
          <t>Papier A4</t>
        </is>
      </c>
      <c r="D6" s="11" t="inlineStr">
        <is>
          <t>Fournitures bureau</t>
        </is>
      </c>
      <c r="E6" s="11" t="inlineStr">
        <is>
          <t>Papeterie Ouest</t>
        </is>
      </c>
      <c r="F6" s="12" t="inlineStr">
        <is>
          <t>Nantes</t>
        </is>
      </c>
      <c r="G6" s="13" t="inlineStr">
        <is>
          <t>05/02/2026</t>
        </is>
      </c>
      <c r="H6" s="7" t="n">
        <v>500</v>
      </c>
      <c r="I6" s="7" t="n">
        <v>100</v>
      </c>
      <c r="J6" s="7" t="n">
        <v>200</v>
      </c>
      <c r="K6" s="12">
        <f>H6+I6-J6</f>
        <v/>
      </c>
      <c r="L6" s="7" t="n">
        <v>50</v>
      </c>
      <c r="M6" s="12">
        <f>IF(K6&lt;=L6,"Alerte","OK")</f>
        <v/>
      </c>
      <c r="N6" s="14" t="n">
        <v>3.1</v>
      </c>
      <c r="O6" s="14" t="n">
        <v>5.5</v>
      </c>
      <c r="P6" s="14">
        <f>K6*N6</f>
        <v/>
      </c>
      <c r="Q6" s="14">
        <f>O6-N6</f>
        <v/>
      </c>
      <c r="R6" s="15">
        <f>IFERROR(Q6/N6,0)</f>
        <v/>
      </c>
      <c r="S6" s="12" t="inlineStr">
        <is>
          <t>20%</t>
        </is>
      </c>
      <c r="T6" s="13">
        <f>TODAY()</f>
        <v/>
      </c>
    </row>
    <row r="7">
      <c r="A7" s="3" t="inlineStr">
        <is>
          <t>3401598700059</t>
        </is>
      </c>
      <c r="B7" s="4" t="inlineStr">
        <is>
          <t>REF-005</t>
        </is>
      </c>
      <c r="C7" s="4" t="inlineStr">
        <is>
          <t>Cartouche d'encre</t>
        </is>
      </c>
      <c r="D7" s="4" t="inlineStr">
        <is>
          <t>Fournitures bureau</t>
        </is>
      </c>
      <c r="E7" s="4" t="inlineStr">
        <is>
          <t>Encre Sud</t>
        </is>
      </c>
      <c r="F7" s="5" t="inlineStr">
        <is>
          <t>Toulouse</t>
        </is>
      </c>
      <c r="G7" s="6" t="inlineStr">
        <is>
          <t>10/02/2026</t>
        </is>
      </c>
      <c r="H7" s="7" t="n">
        <v>40</v>
      </c>
      <c r="I7" s="7" t="n">
        <v>5</v>
      </c>
      <c r="J7" s="7" t="n">
        <v>40</v>
      </c>
      <c r="K7" s="5">
        <f>H7+I7-J7</f>
        <v/>
      </c>
      <c r="L7" s="7" t="n">
        <v>10</v>
      </c>
      <c r="M7" s="5">
        <f>IF(K7&lt;=L7,"Alerte","OK")</f>
        <v/>
      </c>
      <c r="N7" s="8" t="n">
        <v>9.800000000000001</v>
      </c>
      <c r="O7" s="8" t="n">
        <v>18.9</v>
      </c>
      <c r="P7" s="8">
        <f>K7*N7</f>
        <v/>
      </c>
      <c r="Q7" s="8">
        <f>O7-N7</f>
        <v/>
      </c>
      <c r="R7" s="9">
        <f>IFERROR(Q7/N7,0)</f>
        <v/>
      </c>
      <c r="S7" s="5" t="inlineStr">
        <is>
          <t>20%</t>
        </is>
      </c>
      <c r="T7" s="6">
        <f>TODAY()</f>
        <v/>
      </c>
    </row>
    <row r="8">
      <c r="A8" s="10" t="inlineStr">
        <is>
          <t>3401598700066</t>
        </is>
      </c>
      <c r="B8" s="11" t="inlineStr">
        <is>
          <t>REF-006</t>
        </is>
      </c>
      <c r="C8" s="11" t="inlineStr">
        <is>
          <t>Étiquettes adhésives</t>
        </is>
      </c>
      <c r="D8" s="11" t="inlineStr">
        <is>
          <t>Fournitures bureau</t>
        </is>
      </c>
      <c r="E8" s="11" t="inlineStr">
        <is>
          <t>Labelia</t>
        </is>
      </c>
      <c r="F8" s="12" t="inlineStr">
        <is>
          <t>Bordeaux</t>
        </is>
      </c>
      <c r="G8" s="13" t="inlineStr">
        <is>
          <t>14/02/2026</t>
        </is>
      </c>
      <c r="H8" s="7" t="n">
        <v>300</v>
      </c>
      <c r="I8" s="7" t="n">
        <v>0</v>
      </c>
      <c r="J8" s="7" t="n">
        <v>100</v>
      </c>
      <c r="K8" s="12">
        <f>H8+I8-J8</f>
        <v/>
      </c>
      <c r="L8" s="7" t="n">
        <v>50</v>
      </c>
      <c r="M8" s="12">
        <f>IF(K8&lt;=L8,"Alerte","OK")</f>
        <v/>
      </c>
      <c r="N8" s="14" t="n">
        <v>1.2</v>
      </c>
      <c r="O8" s="14" t="n">
        <v>2.9</v>
      </c>
      <c r="P8" s="14">
        <f>K8*N8</f>
        <v/>
      </c>
      <c r="Q8" s="14">
        <f>O8-N8</f>
        <v/>
      </c>
      <c r="R8" s="15">
        <f>IFERROR(Q8/N8,0)</f>
        <v/>
      </c>
      <c r="S8" s="12" t="inlineStr">
        <is>
          <t>5,5%</t>
        </is>
      </c>
      <c r="T8" s="13">
        <f>TODAY()</f>
        <v/>
      </c>
    </row>
    <row r="9">
      <c r="A9" s="3" t="inlineStr">
        <is>
          <t>3401598700073</t>
        </is>
      </c>
      <c r="B9" s="4" t="inlineStr">
        <is>
          <t>REF-007</t>
        </is>
      </c>
      <c r="C9" s="4" t="inlineStr">
        <is>
          <t>Scanner code-barres</t>
        </is>
      </c>
      <c r="D9" s="4" t="inlineStr">
        <is>
          <t>Matériel</t>
        </is>
      </c>
      <c r="E9" s="4" t="inlineStr">
        <is>
          <t>ScanTech Alsace</t>
        </is>
      </c>
      <c r="F9" s="5" t="inlineStr">
        <is>
          <t>Strasbourg</t>
        </is>
      </c>
      <c r="G9" s="6" t="inlineStr">
        <is>
          <t>20/02/2026</t>
        </is>
      </c>
      <c r="H9" s="7" t="n">
        <v>25</v>
      </c>
      <c r="I9" s="7" t="n">
        <v>5</v>
      </c>
      <c r="J9" s="7" t="n">
        <v>10</v>
      </c>
      <c r="K9" s="5">
        <f>H9+I9-J9</f>
        <v/>
      </c>
      <c r="L9" s="7" t="n">
        <v>5</v>
      </c>
      <c r="M9" s="5">
        <f>IF(K9&lt;=L9,"Alerte","OK")</f>
        <v/>
      </c>
      <c r="N9" s="8" t="n">
        <v>45</v>
      </c>
      <c r="O9" s="8" t="n">
        <v>89</v>
      </c>
      <c r="P9" s="8">
        <f>K9*N9</f>
        <v/>
      </c>
      <c r="Q9" s="8">
        <f>O9-N9</f>
        <v/>
      </c>
      <c r="R9" s="9">
        <f>IFERROR(Q9/N9,0)</f>
        <v/>
      </c>
      <c r="S9" s="5" t="inlineStr">
        <is>
          <t>20%</t>
        </is>
      </c>
      <c r="T9" s="6">
        <f>TODAY()</f>
        <v/>
      </c>
    </row>
    <row r="10">
      <c r="A10" s="10" t="inlineStr">
        <is>
          <t>3401598700080</t>
        </is>
      </c>
      <c r="B10" s="11" t="inlineStr">
        <is>
          <t>REF-008</t>
        </is>
      </c>
      <c r="C10" s="11" t="inlineStr">
        <is>
          <t>Rouleau d'étiquettes</t>
        </is>
      </c>
      <c r="D10" s="11" t="inlineStr">
        <is>
          <t>Fournitures bureau</t>
        </is>
      </c>
      <c r="E10" s="11" t="inlineStr">
        <is>
          <t>Labelia</t>
        </is>
      </c>
      <c r="F10" s="12" t="inlineStr">
        <is>
          <t>Marseille</t>
        </is>
      </c>
      <c r="G10" s="13" t="inlineStr">
        <is>
          <t>25/02/2026</t>
        </is>
      </c>
      <c r="H10" s="7" t="n">
        <v>150</v>
      </c>
      <c r="I10" s="7" t="n">
        <v>30</v>
      </c>
      <c r="J10" s="7" t="n">
        <v>60</v>
      </c>
      <c r="K10" s="12">
        <f>H10+I10-J10</f>
        <v/>
      </c>
      <c r="L10" s="7" t="n">
        <v>30</v>
      </c>
      <c r="M10" s="12">
        <f>IF(K10&lt;=L10,"Alerte","OK")</f>
        <v/>
      </c>
      <c r="N10" s="14" t="n">
        <v>2.5</v>
      </c>
      <c r="O10" s="14" t="n">
        <v>5.2</v>
      </c>
      <c r="P10" s="14">
        <f>K10*N10</f>
        <v/>
      </c>
      <c r="Q10" s="14">
        <f>O10-N10</f>
        <v/>
      </c>
      <c r="R10" s="15">
        <f>IFERROR(Q10/N10,0)</f>
        <v/>
      </c>
      <c r="S10" s="12" t="inlineStr">
        <is>
          <t>10%</t>
        </is>
      </c>
      <c r="T10" s="13">
        <f>TODAY()</f>
        <v/>
      </c>
    </row>
    <row r="11">
      <c r="A11" s="3" t="inlineStr">
        <is>
          <t>3401598700097</t>
        </is>
      </c>
      <c r="B11" s="4" t="inlineStr">
        <is>
          <t>REF-009</t>
        </is>
      </c>
      <c r="C11" s="4" t="inlineStr">
        <is>
          <t>Boîte de rangement</t>
        </is>
      </c>
      <c r="D11" s="4" t="inlineStr">
        <is>
          <t>Mobilier</t>
        </is>
      </c>
      <c r="E11" s="4" t="inlineStr">
        <is>
          <t>Rangex</t>
        </is>
      </c>
      <c r="F11" s="5" t="inlineStr">
        <is>
          <t>Nice</t>
        </is>
      </c>
      <c r="G11" s="6" t="inlineStr">
        <is>
          <t>01/03/2026</t>
        </is>
      </c>
      <c r="H11" s="7" t="n">
        <v>90</v>
      </c>
      <c r="I11" s="7" t="n">
        <v>10</v>
      </c>
      <c r="J11" s="7" t="n">
        <v>30</v>
      </c>
      <c r="K11" s="5">
        <f>H11+I11-J11</f>
        <v/>
      </c>
      <c r="L11" s="7" t="n">
        <v>20</v>
      </c>
      <c r="M11" s="5">
        <f>IF(K11&lt;=L11,"Alerte","OK")</f>
        <v/>
      </c>
      <c r="N11" s="8" t="n">
        <v>4.3</v>
      </c>
      <c r="O11" s="8" t="n">
        <v>9.9</v>
      </c>
      <c r="P11" s="8">
        <f>K11*N11</f>
        <v/>
      </c>
      <c r="Q11" s="8">
        <f>O11-N11</f>
        <v/>
      </c>
      <c r="R11" s="9">
        <f>IFERROR(Q11/N11,0)</f>
        <v/>
      </c>
      <c r="S11" s="5" t="inlineStr">
        <is>
          <t>20%</t>
        </is>
      </c>
      <c r="T11" s="6">
        <f>TODAY()</f>
        <v/>
      </c>
    </row>
    <row r="12">
      <c r="A12" s="10" t="inlineStr">
        <is>
          <t>3401598700103</t>
        </is>
      </c>
      <c r="B12" s="11" t="inlineStr">
        <is>
          <t>REF-010</t>
        </is>
      </c>
      <c r="C12" s="11" t="inlineStr">
        <is>
          <t>Terminal portable</t>
        </is>
      </c>
      <c r="D12" s="11" t="inlineStr">
        <is>
          <t>Matériel</t>
        </is>
      </c>
      <c r="E12" s="11" t="inlineStr">
        <is>
          <t>ScanTech Alsace</t>
        </is>
      </c>
      <c r="F12" s="12" t="inlineStr">
        <is>
          <t>Rennes</t>
        </is>
      </c>
      <c r="G12" s="13" t="inlineStr">
        <is>
          <t>06/03/2026</t>
        </is>
      </c>
      <c r="H12" s="7" t="n">
        <v>15</v>
      </c>
      <c r="I12" s="7" t="n">
        <v>2</v>
      </c>
      <c r="J12" s="7" t="n">
        <v>5</v>
      </c>
      <c r="K12" s="12">
        <f>H12+I12-J12</f>
        <v/>
      </c>
      <c r="L12" s="7" t="n">
        <v>5</v>
      </c>
      <c r="M12" s="12">
        <f>IF(K12&lt;=L12,"Alerte","OK")</f>
        <v/>
      </c>
      <c r="N12" s="14" t="n">
        <v>180</v>
      </c>
      <c r="O12" s="14" t="n">
        <v>320</v>
      </c>
      <c r="P12" s="14">
        <f>K12*N12</f>
        <v/>
      </c>
      <c r="Q12" s="14">
        <f>O12-N12</f>
        <v/>
      </c>
      <c r="R12" s="15">
        <f>IFERROR(Q12/N12,0)</f>
        <v/>
      </c>
      <c r="S12" s="12" t="inlineStr">
        <is>
          <t>20%</t>
        </is>
      </c>
      <c r="T12" s="13">
        <f>TODAY()</f>
        <v/>
      </c>
    </row>
    <row r="13">
      <c r="A13" s="16" t="n"/>
      <c r="B13" s="16" t="n"/>
      <c r="C13" s="16" t="inlineStr">
        <is>
          <t>TOTAUX / SYNTHÈSE</t>
        </is>
      </c>
      <c r="D13" s="16" t="n"/>
      <c r="E13" s="16" t="n"/>
      <c r="F13" s="16" t="n"/>
      <c r="G13" s="16" t="n"/>
      <c r="H13" s="16" t="n"/>
      <c r="I13" s="16" t="n"/>
      <c r="J13" s="16" t="n"/>
      <c r="K13" s="16">
        <f>SUM(K3:K12)</f>
        <v/>
      </c>
      <c r="L13" s="16" t="n"/>
      <c r="M13" s="16">
        <f>COUNTIF(M3:M12,"Alerte")</f>
        <v/>
      </c>
      <c r="N13" s="16" t="n"/>
      <c r="O13" s="16" t="n"/>
      <c r="P13" s="17">
        <f>SUM(P3:P12)</f>
        <v/>
      </c>
      <c r="Q13" s="16" t="n"/>
      <c r="R13" s="18">
        <f>AVERAGE(R3:R12)</f>
        <v/>
      </c>
      <c r="S13" s="16" t="n"/>
      <c r="T13" s="16" t="n"/>
    </row>
  </sheetData>
  <mergeCells count="1">
    <mergeCell ref="A1:T1"/>
  </mergeCells>
  <conditionalFormatting sqref="M3:M12">
    <cfRule type="expression" priority="1" dxfId="0" stopIfTrue="1">
      <formula>M3="Alerte"</formula>
    </cfRule>
    <cfRule type="expression" priority="2" dxfId="1" stopIfTrue="1">
      <formula>M3="OK"</formula>
    </cfRule>
  </conditionalFormatting>
  <conditionalFormatting sqref="K3:K12">
    <cfRule type="expression" priority="3" dxfId="2" stopIfTrue="1">
      <formula>K3&lt;=L3</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14"/>
  <sheetViews>
    <sheetView workbookViewId="0">
      <pane ySplit="2" topLeftCell="A3" activePane="bottomLeft" state="frozen"/>
      <selection pane="bottomLeft" activeCell="A1" sqref="A1"/>
    </sheetView>
  </sheetViews>
  <sheetFormatPr baseColWidth="8" defaultRowHeight="15"/>
  <cols>
    <col width="15" customWidth="1" min="1" max="1"/>
    <col width="14" customWidth="1" min="2" max="2"/>
    <col width="16" customWidth="1" min="3" max="3"/>
    <col width="22" customWidth="1" min="4" max="4"/>
    <col width="15" customWidth="1" min="5" max="5"/>
    <col width="10" customWidth="1" min="6" max="6"/>
    <col width="14" customWidth="1" min="7" max="7"/>
    <col width="15" customWidth="1" min="8" max="8"/>
    <col width="16" customWidth="1" min="9" max="9"/>
    <col width="24" customWidth="1" min="10" max="10"/>
  </cols>
  <sheetData>
    <row r="1" ht="26" customHeight="1">
      <c r="A1" s="1" t="inlineStr">
        <is>
          <t>HISTORIQUE DES MOUVEMENTS DE STOCK (SCAN CODE-BARRES)</t>
        </is>
      </c>
    </row>
    <row r="2">
      <c r="A2" s="2" t="inlineStr">
        <is>
          <t>Date mouvement</t>
        </is>
      </c>
      <c r="B2" s="2" t="inlineStr">
        <is>
          <t>Type mouvement</t>
        </is>
      </c>
      <c r="C2" s="2" t="inlineStr">
        <is>
          <t>Code-barres</t>
        </is>
      </c>
      <c r="D2" s="2" t="inlineStr">
        <is>
          <t>Désignation</t>
        </is>
      </c>
      <c r="E2" s="2" t="inlineStr">
        <is>
          <t>Référence interne</t>
        </is>
      </c>
      <c r="F2" s="2" t="inlineStr">
        <is>
          <t>Quantité</t>
        </is>
      </c>
      <c r="G2" s="2" t="inlineStr">
        <is>
          <t>Prix unitaire (€)</t>
        </is>
      </c>
      <c r="H2" s="2" t="inlineStr">
        <is>
          <t>Montant total (€)</t>
        </is>
      </c>
      <c r="I2" s="2" t="inlineStr">
        <is>
          <t>Responsable</t>
        </is>
      </c>
      <c r="J2" s="2" t="inlineStr">
        <is>
          <t>Commentaire</t>
        </is>
      </c>
    </row>
    <row r="3">
      <c r="A3" s="19" t="inlineStr">
        <is>
          <t>09/01/2026</t>
        </is>
      </c>
      <c r="B3" s="7" t="inlineStr">
        <is>
          <t>Entrée</t>
        </is>
      </c>
      <c r="C3" s="20" t="inlineStr">
        <is>
          <t>3401598700011</t>
        </is>
      </c>
      <c r="D3" s="5">
        <f>IFERROR(VLOOKUP(C3,Inventaire!A:D,3,FALSE),"")</f>
        <v/>
      </c>
      <c r="E3" s="5">
        <f>IFERROR(VLOOKUP(C3,Inventaire!A:D,2,FALSE),"")</f>
        <v/>
      </c>
      <c r="F3" s="7" t="n">
        <v>50</v>
      </c>
      <c r="G3" s="21" t="n">
        <v>3.2</v>
      </c>
      <c r="H3" s="8">
        <f>F3*G3</f>
        <v/>
      </c>
      <c r="I3" s="7" t="inlineStr">
        <is>
          <t>Camille Dubois</t>
        </is>
      </c>
      <c r="J3" s="22" t="inlineStr">
        <is>
          <t>Réception fournisseur</t>
        </is>
      </c>
    </row>
    <row r="4">
      <c r="A4" s="19" t="inlineStr">
        <is>
          <t>15/01/2026</t>
        </is>
      </c>
      <c r="B4" s="7" t="inlineStr">
        <is>
          <t>Sortie</t>
        </is>
      </c>
      <c r="C4" s="20" t="inlineStr">
        <is>
          <t>3401598700011</t>
        </is>
      </c>
      <c r="D4" s="12">
        <f>IFERROR(VLOOKUP(C4,Inventaire!A:D,3,FALSE),"")</f>
        <v/>
      </c>
      <c r="E4" s="12">
        <f>IFERROR(VLOOKUP(C4,Inventaire!A:D,2,FALSE),"")</f>
        <v/>
      </c>
      <c r="F4" s="7" t="n">
        <v>40</v>
      </c>
      <c r="G4" s="21" t="n">
        <v>8.9</v>
      </c>
      <c r="H4" s="14">
        <f>F4*G4</f>
        <v/>
      </c>
      <c r="I4" s="7" t="inlineStr">
        <is>
          <t>Lucas Martin</t>
        </is>
      </c>
      <c r="J4" s="22" t="inlineStr">
        <is>
          <t>Commande client #204</t>
        </is>
      </c>
    </row>
    <row r="5">
      <c r="A5" s="19" t="inlineStr">
        <is>
          <t>20/01/2026</t>
        </is>
      </c>
      <c r="B5" s="7" t="inlineStr">
        <is>
          <t>Sortie</t>
        </is>
      </c>
      <c r="C5" s="20" t="inlineStr">
        <is>
          <t>3401598700028</t>
        </is>
      </c>
      <c r="D5" s="5">
        <f>IFERROR(VLOOKUP(C5,Inventaire!A:D,3,FALSE),"")</f>
        <v/>
      </c>
      <c r="E5" s="5">
        <f>IFERROR(VLOOKUP(C5,Inventaire!A:D,2,FALSE),"")</f>
        <v/>
      </c>
      <c r="F5" s="7" t="n">
        <v>90</v>
      </c>
      <c r="G5" s="21" t="n">
        <v>14.9</v>
      </c>
      <c r="H5" s="8">
        <f>F5*G5</f>
        <v/>
      </c>
      <c r="I5" s="7" t="inlineStr">
        <is>
          <t>Emma Petit</t>
        </is>
      </c>
      <c r="J5" s="22" t="inlineStr">
        <is>
          <t>Ventes en ligne</t>
        </is>
      </c>
    </row>
    <row r="6">
      <c r="A6" s="19" t="inlineStr">
        <is>
          <t>25/01/2026</t>
        </is>
      </c>
      <c r="B6" s="7" t="inlineStr">
        <is>
          <t>Entrée</t>
        </is>
      </c>
      <c r="C6" s="20" t="inlineStr">
        <is>
          <t>3401598700035</t>
        </is>
      </c>
      <c r="D6" s="12">
        <f>IFERROR(VLOOKUP(C6,Inventaire!A:D,3,FALSE),"")</f>
        <v/>
      </c>
      <c r="E6" s="12">
        <f>IFERROR(VLOOKUP(C6,Inventaire!A:D,2,FALSE),"")</f>
        <v/>
      </c>
      <c r="F6" s="7" t="n">
        <v>10</v>
      </c>
      <c r="G6" s="21" t="n">
        <v>22</v>
      </c>
      <c r="H6" s="14">
        <f>F6*G6</f>
        <v/>
      </c>
      <c r="I6" s="7" t="inlineStr">
        <is>
          <t>Hugo Bernard</t>
        </is>
      </c>
      <c r="J6" s="22" t="inlineStr">
        <is>
          <t>Réappro entrepôt</t>
        </is>
      </c>
    </row>
    <row r="7">
      <c r="A7" s="19" t="inlineStr">
        <is>
          <t>01/02/2026</t>
        </is>
      </c>
      <c r="B7" s="7" t="inlineStr">
        <is>
          <t>Sortie</t>
        </is>
      </c>
      <c r="C7" s="20" t="inlineStr">
        <is>
          <t>3401598700035</t>
        </is>
      </c>
      <c r="D7" s="5">
        <f>IFERROR(VLOOKUP(C7,Inventaire!A:D,3,FALSE),"")</f>
        <v/>
      </c>
      <c r="E7" s="5">
        <f>IFERROR(VLOOKUP(C7,Inventaire!A:D,2,FALSE),"")</f>
        <v/>
      </c>
      <c r="F7" s="7" t="n">
        <v>55</v>
      </c>
      <c r="G7" s="21" t="n">
        <v>44.9</v>
      </c>
      <c r="H7" s="8">
        <f>F7*G7</f>
        <v/>
      </c>
      <c r="I7" s="7" t="inlineStr">
        <is>
          <t>Léa Robert</t>
        </is>
      </c>
      <c r="J7" s="22" t="inlineStr">
        <is>
          <t>Commande client #211</t>
        </is>
      </c>
    </row>
    <row r="8">
      <c r="A8" s="19" t="inlineStr">
        <is>
          <t>08/02/2026</t>
        </is>
      </c>
      <c r="B8" s="7" t="inlineStr">
        <is>
          <t>Entrée</t>
        </is>
      </c>
      <c r="C8" s="20" t="inlineStr">
        <is>
          <t>3401598700042</t>
        </is>
      </c>
      <c r="D8" s="12">
        <f>IFERROR(VLOOKUP(C8,Inventaire!A:D,3,FALSE),"")</f>
        <v/>
      </c>
      <c r="E8" s="12">
        <f>IFERROR(VLOOKUP(C8,Inventaire!A:D,2,FALSE),"")</f>
        <v/>
      </c>
      <c r="F8" s="7" t="n">
        <v>100</v>
      </c>
      <c r="G8" s="21" t="n">
        <v>3.1</v>
      </c>
      <c r="H8" s="14">
        <f>F8*G8</f>
        <v/>
      </c>
      <c r="I8" s="7" t="inlineStr">
        <is>
          <t>Louis Girard</t>
        </is>
      </c>
      <c r="J8" s="22" t="inlineStr">
        <is>
          <t>Réception fournisseur</t>
        </is>
      </c>
    </row>
    <row r="9">
      <c r="A9" s="19" t="inlineStr">
        <is>
          <t>12/02/2026</t>
        </is>
      </c>
      <c r="B9" s="7" t="inlineStr">
        <is>
          <t>Sortie</t>
        </is>
      </c>
      <c r="C9" s="20" t="inlineStr">
        <is>
          <t>3401598700059</t>
        </is>
      </c>
      <c r="D9" s="5">
        <f>IFERROR(VLOOKUP(C9,Inventaire!A:D,3,FALSE),"")</f>
        <v/>
      </c>
      <c r="E9" s="5">
        <f>IFERROR(VLOOKUP(C9,Inventaire!A:D,2,FALSE),"")</f>
        <v/>
      </c>
      <c r="F9" s="7" t="n">
        <v>40</v>
      </c>
      <c r="G9" s="21" t="n">
        <v>18.9</v>
      </c>
      <c r="H9" s="8">
        <f>F9*G9</f>
        <v/>
      </c>
      <c r="I9" s="7" t="inlineStr">
        <is>
          <t>Chloé Morel</t>
        </is>
      </c>
      <c r="J9" s="22" t="inlineStr">
        <is>
          <t>Consommation interne</t>
        </is>
      </c>
    </row>
    <row r="10">
      <c r="A10" s="19" t="inlineStr">
        <is>
          <t>18/02/2026</t>
        </is>
      </c>
      <c r="B10" s="7" t="inlineStr">
        <is>
          <t>Ajustement</t>
        </is>
      </c>
      <c r="C10" s="20" t="inlineStr">
        <is>
          <t>3401598700066</t>
        </is>
      </c>
      <c r="D10" s="12">
        <f>IFERROR(VLOOKUP(C10,Inventaire!A:D,3,FALSE),"")</f>
        <v/>
      </c>
      <c r="E10" s="12">
        <f>IFERROR(VLOOKUP(C10,Inventaire!A:D,2,FALSE),"")</f>
        <v/>
      </c>
      <c r="F10" s="7" t="n">
        <v>5</v>
      </c>
      <c r="G10" s="21" t="n">
        <v>2.9</v>
      </c>
      <c r="H10" s="14">
        <f>F10*G10</f>
        <v/>
      </c>
      <c r="I10" s="7" t="inlineStr">
        <is>
          <t>Nathan Fontaine</t>
        </is>
      </c>
      <c r="J10" s="22" t="inlineStr">
        <is>
          <t>Inventaire correctif</t>
        </is>
      </c>
    </row>
    <row r="11">
      <c r="A11" s="19" t="inlineStr">
        <is>
          <t>22/02/2026</t>
        </is>
      </c>
      <c r="B11" s="7" t="inlineStr">
        <is>
          <t>Sortie</t>
        </is>
      </c>
      <c r="C11" s="20" t="inlineStr">
        <is>
          <t>3401598700080</t>
        </is>
      </c>
      <c r="D11" s="5">
        <f>IFERROR(VLOOKUP(C11,Inventaire!A:D,3,FALSE),"")</f>
        <v/>
      </c>
      <c r="E11" s="5">
        <f>IFERROR(VLOOKUP(C11,Inventaire!A:D,2,FALSE),"")</f>
        <v/>
      </c>
      <c r="F11" s="7" t="n">
        <v>60</v>
      </c>
      <c r="G11" s="21" t="n">
        <v>5.2</v>
      </c>
      <c r="H11" s="8">
        <f>F11*G11</f>
        <v/>
      </c>
      <c r="I11" s="7" t="inlineStr">
        <is>
          <t>Manon Lefevre</t>
        </is>
      </c>
      <c r="J11" s="22" t="inlineStr">
        <is>
          <t>Commande client #218</t>
        </is>
      </c>
    </row>
    <row r="12">
      <c r="A12" s="19" t="inlineStr">
        <is>
          <t>02/03/2026</t>
        </is>
      </c>
      <c r="B12" s="7" t="inlineStr">
        <is>
          <t>Entrée</t>
        </is>
      </c>
      <c r="C12" s="20" t="inlineStr">
        <is>
          <t>3401598700103</t>
        </is>
      </c>
      <c r="D12" s="12">
        <f>IFERROR(VLOOKUP(C12,Inventaire!A:D,3,FALSE),"")</f>
        <v/>
      </c>
      <c r="E12" s="12">
        <f>IFERROR(VLOOKUP(C12,Inventaire!A:D,2,FALSE),"")</f>
        <v/>
      </c>
      <c r="F12" s="7" t="n">
        <v>2</v>
      </c>
      <c r="G12" s="21" t="n">
        <v>180</v>
      </c>
      <c r="H12" s="14">
        <f>F12*G12</f>
        <v/>
      </c>
      <c r="I12" s="7" t="inlineStr">
        <is>
          <t>Théo Simon</t>
        </is>
      </c>
      <c r="J12" s="22" t="inlineStr">
        <is>
          <t>Livraison terminal</t>
        </is>
      </c>
    </row>
    <row r="13">
      <c r="A13" s="16" t="inlineStr">
        <is>
          <t>Entrées / Sorties</t>
        </is>
      </c>
      <c r="B13" s="16">
        <f>COUNTIF(B3:B12,"Entrée")</f>
        <v/>
      </c>
      <c r="C13" s="16" t="n"/>
      <c r="D13" s="16" t="n"/>
      <c r="E13" s="16" t="n"/>
      <c r="F13" s="16" t="n"/>
      <c r="G13" s="16" t="inlineStr">
        <is>
          <t>TOTAL GÉNÉRAL</t>
        </is>
      </c>
      <c r="H13" s="17">
        <f>SUM(H3:H12)</f>
        <v/>
      </c>
      <c r="I13" s="16" t="n"/>
      <c r="J13" s="16" t="n"/>
    </row>
    <row r="14">
      <c r="A14" s="23" t="inlineStr">
        <is>
          <t>Nb Sorties</t>
        </is>
      </c>
      <c r="B14" s="23">
        <f>COUNTIF(B3:B12,"Sortie")</f>
        <v/>
      </c>
    </row>
  </sheetData>
  <mergeCells count="1">
    <mergeCell ref="A1:J1"/>
  </mergeCells>
  <dataValidations count="1">
    <dataValidation sqref="B3:B22" showErrorMessage="1" showInputMessage="1" allowBlank="1" type="list">
      <formula1>"Entrée,Sortie,Ajustement"</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31"/>
  <sheetViews>
    <sheetView workbookViewId="0">
      <selection activeCell="A1" sqref="A1"/>
    </sheetView>
  </sheetViews>
  <sheetFormatPr baseColWidth="8" defaultRowHeight="15"/>
  <cols>
    <col width="22" customWidth="1" min="1" max="1"/>
    <col width="16" customWidth="1" min="2" max="2"/>
    <col width="18" customWidth="1" min="3" max="3"/>
    <col width="12" customWidth="1" min="4" max="4"/>
    <col width="12" customWidth="1" min="5" max="5"/>
    <col width="12" customWidth="1" min="6" max="6"/>
    <col width="12" customWidth="1" min="7" max="7"/>
    <col width="12" customWidth="1" min="8" max="8"/>
  </cols>
  <sheetData>
    <row r="1" ht="26" customHeight="1">
      <c r="A1" s="1" t="inlineStr">
        <is>
          <t>TABLEAU DE BORD — PILOTAGE DU STOCK</t>
        </is>
      </c>
    </row>
    <row r="3">
      <c r="A3" s="24" t="inlineStr">
        <is>
          <t>Nombre d'articles</t>
        </is>
      </c>
      <c r="B3" s="25" t="n"/>
      <c r="C3" s="16">
        <f>COUNTA(Inventaire!A3:A12)</f>
        <v/>
      </c>
    </row>
    <row r="4">
      <c r="A4" s="24" t="inlineStr">
        <is>
          <t>Articles en alerte</t>
        </is>
      </c>
      <c r="B4" s="25" t="n"/>
      <c r="C4" s="16">
        <f>COUNTIF(Inventaire!M3:M12,"Alerte")</f>
        <v/>
      </c>
    </row>
    <row r="5">
      <c r="A5" s="24" t="inlineStr">
        <is>
          <t>Valeur totale du stock (€)</t>
        </is>
      </c>
      <c r="B5" s="25" t="n"/>
      <c r="C5" s="17">
        <f>SUM(Inventaire!P3:P12)</f>
        <v/>
      </c>
    </row>
    <row r="6">
      <c r="A6" s="24" t="inlineStr">
        <is>
          <t>Quantité totale en stock</t>
        </is>
      </c>
      <c r="B6" s="25" t="n"/>
      <c r="C6" s="16">
        <f>SUM(Inventaire!K3:K12)</f>
        <v/>
      </c>
    </row>
    <row r="7">
      <c r="A7" s="24" t="inlineStr">
        <is>
          <t>Taux de marge moyen (%)</t>
        </is>
      </c>
      <c r="B7" s="25" t="n"/>
      <c r="C7" s="18">
        <f>AVERAGE(Inventaire!R3:R12)</f>
        <v/>
      </c>
    </row>
    <row r="9">
      <c r="A9" s="26" t="inlineStr">
        <is>
          <t>RÉPARTITION ENTRÉES / SORTIES</t>
        </is>
      </c>
    </row>
    <row r="10">
      <c r="A10" s="2" t="inlineStr">
        <is>
          <t>Type</t>
        </is>
      </c>
      <c r="B10" s="2" t="inlineStr">
        <is>
          <t>Nombre</t>
        </is>
      </c>
    </row>
    <row r="11">
      <c r="A11" s="5" t="inlineStr">
        <is>
          <t>Entrées</t>
        </is>
      </c>
      <c r="B11" s="5">
        <f>COUNTIF(Mouvements!B3:B12,"Entrée")</f>
        <v/>
      </c>
    </row>
    <row r="12">
      <c r="A12" s="12" t="inlineStr">
        <is>
          <t>Sorties</t>
        </is>
      </c>
      <c r="B12" s="12">
        <f>COUNTIF(Mouvements!B3:B12,"Sortie")</f>
        <v/>
      </c>
    </row>
    <row r="13">
      <c r="A13" s="5" t="inlineStr">
        <is>
          <t>Ajustements</t>
        </is>
      </c>
      <c r="B13" s="5">
        <f>COUNTIF(Mouvements!B3:B12,"Ajustement")</f>
        <v/>
      </c>
    </row>
    <row r="15">
      <c r="A15" s="2" t="inlineStr">
        <is>
          <t>Article</t>
        </is>
      </c>
      <c r="B15" s="2" t="inlineStr">
        <is>
          <t>Stock actuel</t>
        </is>
      </c>
      <c r="C15" s="2" t="inlineStr">
        <is>
          <t>Catégorie</t>
        </is>
      </c>
    </row>
    <row r="16">
      <c r="A16" s="12">
        <f>Inventaire!C3</f>
        <v/>
      </c>
      <c r="B16" s="12">
        <f>Inventaire!K3</f>
        <v/>
      </c>
      <c r="C16" s="12">
        <f>Inventaire!D3</f>
        <v/>
      </c>
    </row>
    <row r="17">
      <c r="A17" s="5">
        <f>Inventaire!C4</f>
        <v/>
      </c>
      <c r="B17" s="5">
        <f>Inventaire!K4</f>
        <v/>
      </c>
      <c r="C17" s="5">
        <f>Inventaire!D4</f>
        <v/>
      </c>
    </row>
    <row r="18">
      <c r="A18" s="12">
        <f>Inventaire!C5</f>
        <v/>
      </c>
      <c r="B18" s="12">
        <f>Inventaire!K5</f>
        <v/>
      </c>
      <c r="C18" s="12">
        <f>Inventaire!D5</f>
        <v/>
      </c>
    </row>
    <row r="19">
      <c r="A19" s="5">
        <f>Inventaire!C6</f>
        <v/>
      </c>
      <c r="B19" s="5">
        <f>Inventaire!K6</f>
        <v/>
      </c>
      <c r="C19" s="5">
        <f>Inventaire!D6</f>
        <v/>
      </c>
    </row>
    <row r="20">
      <c r="A20" s="12">
        <f>Inventaire!C7</f>
        <v/>
      </c>
      <c r="B20" s="12">
        <f>Inventaire!K7</f>
        <v/>
      </c>
      <c r="C20" s="12">
        <f>Inventaire!D7</f>
        <v/>
      </c>
    </row>
    <row r="21">
      <c r="A21" s="5">
        <f>Inventaire!C8</f>
        <v/>
      </c>
      <c r="B21" s="5">
        <f>Inventaire!K8</f>
        <v/>
      </c>
      <c r="C21" s="5">
        <f>Inventaire!D8</f>
        <v/>
      </c>
    </row>
    <row r="22">
      <c r="A22" s="12">
        <f>Inventaire!C9</f>
        <v/>
      </c>
      <c r="B22" s="12">
        <f>Inventaire!K9</f>
        <v/>
      </c>
      <c r="C22" s="12">
        <f>Inventaire!D9</f>
        <v/>
      </c>
    </row>
    <row r="23">
      <c r="A23" s="5">
        <f>Inventaire!C10</f>
        <v/>
      </c>
      <c r="B23" s="5">
        <f>Inventaire!K10</f>
        <v/>
      </c>
      <c r="C23" s="5">
        <f>Inventaire!D10</f>
        <v/>
      </c>
    </row>
    <row r="24">
      <c r="A24" s="12">
        <f>Inventaire!C11</f>
        <v/>
      </c>
      <c r="B24" s="12">
        <f>Inventaire!K11</f>
        <v/>
      </c>
      <c r="C24" s="12">
        <f>Inventaire!D11</f>
        <v/>
      </c>
    </row>
    <row r="25">
      <c r="A25" s="5">
        <f>Inventaire!C12</f>
        <v/>
      </c>
      <c r="B25" s="5">
        <f>Inventaire!K12</f>
        <v/>
      </c>
      <c r="C25" s="5">
        <f>Inventaire!D12</f>
        <v/>
      </c>
    </row>
    <row r="27">
      <c r="A27" s="2" t="inlineStr">
        <is>
          <t>Catégorie</t>
        </is>
      </c>
      <c r="B27" s="2" t="inlineStr">
        <is>
          <t>Stock total</t>
        </is>
      </c>
    </row>
    <row r="28">
      <c r="A28" s="12" t="inlineStr">
        <is>
          <t>Informatique</t>
        </is>
      </c>
      <c r="B28" s="12">
        <f>SUMIF(Inventaire!D3:D12,A28,Inventaire!K3:K12)</f>
        <v/>
      </c>
    </row>
    <row r="29">
      <c r="A29" s="5" t="inlineStr">
        <is>
          <t>Fournitures bureau</t>
        </is>
      </c>
      <c r="B29" s="5">
        <f>SUMIF(Inventaire!D3:D12,A29,Inventaire!K3:K12)</f>
        <v/>
      </c>
    </row>
    <row r="30">
      <c r="A30" s="12" t="inlineStr">
        <is>
          <t>Matériel</t>
        </is>
      </c>
      <c r="B30" s="12">
        <f>SUMIF(Inventaire!D3:D12,A30,Inventaire!K3:K12)</f>
        <v/>
      </c>
    </row>
    <row r="31">
      <c r="A31" s="5" t="inlineStr">
        <is>
          <t>Mobilier</t>
        </is>
      </c>
      <c r="B31" s="5">
        <f>SUMIF(Inventaire!D3:D12,A31,Inventaire!K3:K12)</f>
        <v/>
      </c>
    </row>
  </sheetData>
  <mergeCells count="7">
    <mergeCell ref="A1:H1"/>
    <mergeCell ref="A3:B3"/>
    <mergeCell ref="A4:B4"/>
    <mergeCell ref="A5:B5"/>
    <mergeCell ref="A6:B6"/>
    <mergeCell ref="A7:B7"/>
    <mergeCell ref="A9:C9"/>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20" customWidth="1" min="5" max="5"/>
    <col width="20" customWidth="1" min="6" max="6"/>
  </cols>
  <sheetData>
    <row r="1" ht="26" customHeight="1">
      <c r="A1" s="1" t="inlineStr">
        <is>
          <t>MODE D'EMPLOI — GESTION DE STOCK PAR CODE-BARRES</t>
        </is>
      </c>
    </row>
    <row r="3">
      <c r="A3" s="27" t="inlineStr">
        <is>
          <t>1. Scanner ou saisir un code-barres</t>
        </is>
      </c>
    </row>
    <row r="4" ht="40" customHeight="1">
      <c r="A4" s="28" t="inlineStr">
        <is>
          <t>Placez le curseur dans la colonne « Code-barres » de la feuille Inventaire ou Mouvements, puis scannez l'étiquette avec une douchette USB (elle se comporte comme un clavier) ou saisissez les 13 chiffres manuellement. La désignation et la référence se complètent automatiquement dans la feuille Mouvements grâce à la formule VLOOKUP.</t>
        </is>
      </c>
    </row>
    <row r="5"/>
    <row r="7">
      <c r="A7" s="27" t="inlineStr">
        <is>
          <t>2. Ajouter un nouvel article</t>
        </is>
      </c>
    </row>
    <row r="8" ht="40" customHeight="1">
      <c r="A8" s="28" t="inlineStr">
        <is>
          <t>Insérez une nouvelle ligne dans la feuille Inventaire, en dessous de la dernière ligne existante. Renseignez le code-barres, la référence interne, la désignation, la catégorie, le fournisseur, la ville, la date de réception, le stock initial, le seuil d'alerte, les prix d'achat/vente et la TVA. Les colonnes Stock actuel, Statut, Valeur stock, Marge et Taux de marge se calculent automatiquement.</t>
        </is>
      </c>
    </row>
    <row r="9"/>
    <row r="11">
      <c r="A11" s="27" t="inlineStr">
        <is>
          <t>3. Signification des statuts</t>
        </is>
      </c>
    </row>
    <row r="12" ht="40" customHeight="1">
      <c r="A12" s="28" t="inlineStr">
        <is>
          <t>« OK » signifie que le stock actuel est supérieur au seuil d'alerte défini. « Alerte » signifie que le stock actuel est inférieur ou égal au seuil : il faut envisager un réapprovisionnement rapidement auprès du fournisseur concerné.</t>
        </is>
      </c>
    </row>
    <row r="13"/>
    <row r="15">
      <c r="A15" s="27" t="inlineStr">
        <is>
          <t>4. Format des dates et montants</t>
        </is>
      </c>
    </row>
    <row r="16" ht="40" customHeight="1">
      <c r="A16" s="28" t="inlineStr">
        <is>
          <t>Toutes les dates doivent être saisies au format JJ/MM/AAAA (ex. 09/07/2026). Les montants sont exprimés en euros au format français, par exemple 1 234,56 €.</t>
        </is>
      </c>
    </row>
    <row r="17"/>
    <row r="19">
      <c r="A19" s="27" t="inlineStr">
        <is>
          <t>5. Enregistrer un mouvement de stock</t>
        </is>
      </c>
    </row>
    <row r="20" ht="40" customHeight="1">
      <c r="A20" s="28" t="inlineStr">
        <is>
          <t>Dans la feuille Mouvements, ajoutez une ligne avec la date, le type (Entrée, Sortie ou Ajustement via la liste déroulante), le code-barres scanné, la quantité et le prix unitaire. Le montant total et les informations articles se calculent automatiquement.</t>
        </is>
      </c>
    </row>
    <row r="21"/>
    <row r="23">
      <c r="A23" s="27" t="inlineStr">
        <is>
          <t>6. Conseils de maintenance</t>
        </is>
      </c>
    </row>
    <row r="24" ht="40" customHeight="1">
      <c r="A24" s="28" t="inlineStr">
        <is>
          <t>Vérifiez régulièrement les seuils d'alerte en fonction de la saisonnalité des ventes. Contrôlez la cohérence des références internes et des codes-barres après chaque inventaire physique. Recoupez périodiquement les entrées/sorties de la feuille Mouvements avec le stock actuel de la feuille Inventaire pour détecter d'éventux écarts.</t>
        </is>
      </c>
    </row>
    <row r="25"/>
  </sheetData>
  <mergeCells count="13">
    <mergeCell ref="A1:F1"/>
    <mergeCell ref="A3:F3"/>
    <mergeCell ref="A4:F5"/>
    <mergeCell ref="A7:F7"/>
    <mergeCell ref="A8:F9"/>
    <mergeCell ref="A11:F11"/>
    <mergeCell ref="A12:F13"/>
    <mergeCell ref="A15:F15"/>
    <mergeCell ref="A16:F17"/>
    <mergeCell ref="A19:F19"/>
    <mergeCell ref="A20:F21"/>
    <mergeCell ref="A23:F23"/>
    <mergeCell ref="A24:F25"/>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2026-07-09T08:20:17Z</dcterms:created>
  <dcterms:modified xmlns:dcterms="http://purl.org/dc/terms/" xmlns:xsi="http://www.w3.org/2001/XMLSchema-instance" xsi:type="dcterms:W3CDTF">2026-07-09T08:20:17Z</dcterms:modified>
</cp:coreProperties>
</file>