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éservation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&quot; €&quot;"/>
  </numFmts>
  <fonts count="10">
    <font>
      <name val="Calibri"/>
      <family val="2"/>
      <color theme="1"/>
      <sz val="11"/>
      <scheme val="minor"/>
    </font>
    <font>
      <name val="Calibri"/>
      <b val="1"/>
      <color rgb="004A2AA5"/>
      <sz val="16"/>
    </font>
    <font>
      <name val="Calibri"/>
      <i val="1"/>
      <color rgb="005D3BC4"/>
      <sz val="10"/>
    </font>
    <font>
      <name val="Calibri"/>
      <b val="1"/>
      <color rgb="00FFFFFF"/>
      <sz val="11"/>
    </font>
    <font>
      <name val="Calibri"/>
      <color rgb="001F2937"/>
      <sz val="10.5"/>
    </font>
    <font>
      <name val="Calibri"/>
      <b val="1"/>
      <color rgb="001F2937"/>
      <sz val="11"/>
    </font>
    <font>
      <b val="1"/>
      <color rgb="004A2AA5"/>
      <sz val="11"/>
    </font>
    <font>
      <b val="1"/>
      <color rgb="004A2AA5"/>
      <sz val="12"/>
    </font>
    <font>
      <name val="Calibri"/>
      <b val="1"/>
      <color rgb="001F2937"/>
      <sz val="10.5"/>
    </font>
    <font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4A2AA5"/>
        <bgColor rgb="004A2AA5"/>
      </patternFill>
    </fill>
    <fill>
      <patternFill patternType="solid">
        <fgColor rgb="00FFFBEB"/>
        <bgColor rgb="00FFFBEB"/>
      </patternFill>
    </fill>
    <fill>
      <patternFill patternType="solid">
        <fgColor rgb="00F1EDFB"/>
        <bgColor rgb="00F1EDFB"/>
      </patternFill>
    </fill>
    <fill>
      <patternFill patternType="solid">
        <fgColor rgb="00FFFFFF"/>
        <bgColor rgb="00FFFFFF"/>
      </patternFill>
    </fill>
    <fill>
      <patternFill patternType="solid">
        <fgColor rgb="00FF6B4A"/>
        <bgColor rgb="00FF6B4A"/>
      </patternFill>
    </fill>
    <fill>
      <patternFill patternType="solid">
        <fgColor rgb="005D3BC4"/>
        <bgColor rgb="005D3BC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166" fontId="0" fillId="0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6" borderId="1" pivotButton="0" quotePrefix="0" xfId="0"/>
    <xf numFmtId="166" fontId="5" fillId="6" borderId="1" pivotButton="0" quotePrefix="0" xfId="0"/>
    <xf numFmtId="0" fontId="6" fillId="0" borderId="0" pivotButton="0" quotePrefix="0" xfId="0"/>
    <xf numFmtId="0" fontId="3" fillId="7" borderId="1" applyAlignment="1" pivotButton="0" quotePrefix="0" xfId="0">
      <alignment horizontal="center" vertical="center"/>
    </xf>
    <xf numFmtId="0" fontId="4" fillId="4" borderId="1" pivotButton="0" quotePrefix="0" xfId="0"/>
    <xf numFmtId="166" fontId="4" fillId="4" borderId="1" pivotButton="0" quotePrefix="0" xfId="0"/>
    <xf numFmtId="0" fontId="4" fillId="5" borderId="1" pivotButton="0" quotePrefix="0" xfId="0"/>
    <xf numFmtId="166" fontId="4" fillId="5" borderId="1" pivotButton="0" quotePrefix="0" xfId="0"/>
    <xf numFmtId="0" fontId="7" fillId="0" borderId="0" pivotButton="0" quotePrefix="0" xfId="0"/>
    <xf numFmtId="0" fontId="8" fillId="4" borderId="1" pivotButton="0" quotePrefix="0" xfId="0"/>
    <xf numFmtId="1" fontId="6" fillId="4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8" fillId="5" borderId="1" pivotButton="0" quotePrefix="0" xfId="0"/>
    <xf numFmtId="1" fontId="6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6" fontId="6" fillId="4" borderId="1" applyAlignment="1" pivotButton="0" quotePrefix="0" xfId="0">
      <alignment horizontal="center" vertical="center"/>
    </xf>
    <xf numFmtId="166" fontId="6" fillId="5" borderId="1" applyAlignment="1" pivotButton="0" quotePrefix="0" xfId="0">
      <alignment horizontal="center" vertical="center"/>
    </xf>
    <xf numFmtId="0" fontId="9" fillId="7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16A34A"/>
        <sz val="10.5"/>
      </font>
      <fill>
        <patternFill patternType="solid">
          <fgColor rgb="00D1FAE5"/>
          <bgColor rgb="00D1FAE5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Chiffre d'affaires par bien (€)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bord'!F3</f>
            </strRef>
          </tx>
          <spPr>
            <a:solidFill xmlns:a="http://schemas.openxmlformats.org/drawingml/2006/main">
              <a:srgbClr val="4A2AA5"/>
            </a:solidFill>
            <a:ln xmlns:a="http://schemas.openxmlformats.org/drawingml/2006/main">
              <a:prstDash val="solid"/>
            </a:ln>
          </spPr>
          <cat>
            <numRef>
              <f>'Tableau de bord'!$D$4:$D$9</f>
            </numRef>
          </cat>
          <val>
            <numRef>
              <f>'Tableau de bord'!$F$4:$F$9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Bien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réservations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bord'!E12</f>
            </strRef>
          </tx>
          <spPr>
            <a:solidFill xmlns:a="http://schemas.openxmlformats.org/drawingml/2006/main">
              <a:srgbClr val="FF6B4A"/>
            </a:solidFill>
            <a:ln xmlns:a="http://schemas.openxmlformats.org/drawingml/2006/main">
              <a:prstDash val="solid"/>
            </a:ln>
          </spPr>
          <cat>
            <numRef>
              <f>'Tableau de bord'!$D$13:$D$14</f>
            </numRef>
          </cat>
          <val>
            <numRef>
              <f>'Tableau de bord'!$E$13:$E$14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21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2" customWidth="1" min="3" max="3"/>
    <col width="26" customWidth="1" min="4" max="4"/>
    <col width="13" customWidth="1" min="5" max="5"/>
    <col width="13" customWidth="1" min="6" max="6"/>
    <col width="10" customWidth="1" min="7" max="7"/>
    <col width="13" customWidth="1" min="8" max="8"/>
    <col width="15" customWidth="1" min="9" max="9"/>
    <col width="14" customWidth="1" min="10" max="10"/>
    <col width="15" customWidth="1" min="11" max="11"/>
    <col width="14" customWidth="1" min="12" max="12"/>
    <col width="12" customWidth="1" min="13" max="13"/>
  </cols>
  <sheetData>
    <row r="1" ht="26" customHeight="1">
      <c r="A1" s="1" t="inlineStr">
        <is>
          <t>PLANNING DE RÉSERVATIONS - LOCATION SAISONNIÈRE 2026</t>
        </is>
      </c>
    </row>
    <row r="2">
      <c r="A2" s="2" t="inlineStr">
        <is>
          <t>Suivi des réservations, tarifs et paiements pour les biens en location</t>
        </is>
      </c>
    </row>
    <row r="4">
      <c r="A4" s="3" t="inlineStr">
        <is>
          <t>N° Résa</t>
        </is>
      </c>
      <c r="B4" s="3" t="inlineStr">
        <is>
          <t>Client</t>
        </is>
      </c>
      <c r="C4" s="3" t="inlineStr">
        <is>
          <t>Ville</t>
        </is>
      </c>
      <c r="D4" s="3" t="inlineStr">
        <is>
          <t>Bien loué</t>
        </is>
      </c>
      <c r="E4" s="3" t="inlineStr">
        <is>
          <t>Date arrivée</t>
        </is>
      </c>
      <c r="F4" s="3" t="inlineStr">
        <is>
          <t>Date départ</t>
        </is>
      </c>
      <c r="G4" s="3" t="inlineStr">
        <is>
          <t>Nb nuits</t>
        </is>
      </c>
      <c r="H4" s="3" t="inlineStr">
        <is>
          <t>Prix/nuit (€)</t>
        </is>
      </c>
      <c r="I4" s="3" t="inlineStr">
        <is>
          <t>Montant total (€)</t>
        </is>
      </c>
      <c r="J4" s="3" t="inlineStr">
        <is>
          <t>Acompte 30% (€)</t>
        </is>
      </c>
      <c r="K4" s="3" t="inlineStr">
        <is>
          <t>Solde restant (€)</t>
        </is>
      </c>
      <c r="L4" s="3" t="inlineStr">
        <is>
          <t>Mode paiement</t>
        </is>
      </c>
      <c r="M4" s="3" t="inlineStr">
        <is>
          <t>Statut</t>
        </is>
      </c>
    </row>
    <row r="5">
      <c r="A5" s="4" t="inlineStr">
        <is>
          <t>R-001</t>
        </is>
      </c>
      <c r="B5" s="5" t="inlineStr">
        <is>
          <t>Camille Dubois</t>
        </is>
      </c>
      <c r="C5" s="4" t="inlineStr">
        <is>
          <t>Nice</t>
        </is>
      </c>
      <c r="D5" s="5" t="inlineStr">
        <is>
          <t>Villa Nice Bord de mer</t>
        </is>
      </c>
      <c r="E5" s="6" t="n">
        <v>46208</v>
      </c>
      <c r="F5" s="6" t="n">
        <v>46215</v>
      </c>
      <c r="G5" s="7">
        <f>F5-E5</f>
        <v/>
      </c>
      <c r="H5" s="8">
        <f>IFERROR(VLOOKUP(D5,$A$19:$B$24,2,0),0)</f>
        <v/>
      </c>
      <c r="I5" s="8">
        <f>G5*H5</f>
        <v/>
      </c>
      <c r="J5" s="8">
        <f>ROUND(I5*0.3,2)</f>
        <v/>
      </c>
      <c r="K5" s="8">
        <f>I5-J5</f>
        <v/>
      </c>
      <c r="L5" s="9" t="inlineStr">
        <is>
          <t>Virement</t>
        </is>
      </c>
      <c r="M5" s="7">
        <f>IF(K5&lt;=0,"Soldé","En attente")</f>
        <v/>
      </c>
    </row>
    <row r="6">
      <c r="A6" s="10" t="inlineStr">
        <is>
          <t>R-002</t>
        </is>
      </c>
      <c r="B6" s="11" t="inlineStr">
        <is>
          <t>Lucas Martin</t>
        </is>
      </c>
      <c r="C6" s="10" t="inlineStr">
        <is>
          <t>Paris</t>
        </is>
      </c>
      <c r="D6" s="11" t="inlineStr">
        <is>
          <t>Appartement Paris 15e</t>
        </is>
      </c>
      <c r="E6" s="12" t="n">
        <v>46213</v>
      </c>
      <c r="F6" s="12" t="n">
        <v>46217</v>
      </c>
      <c r="G6" s="13">
        <f>F6-E6</f>
        <v/>
      </c>
      <c r="H6" s="8">
        <f>IFERROR(VLOOKUP(D6,$A$19:$B$24,2,0),0)</f>
        <v/>
      </c>
      <c r="I6" s="8">
        <f>G6*H6</f>
        <v/>
      </c>
      <c r="J6" s="8">
        <f>ROUND(I6*0.3,2)</f>
        <v/>
      </c>
      <c r="K6" s="8">
        <f>I6-J6</f>
        <v/>
      </c>
      <c r="L6" s="9" t="inlineStr">
        <is>
          <t>CB</t>
        </is>
      </c>
      <c r="M6" s="13">
        <f>IF(K6&lt;=0,"Soldé","En attente")</f>
        <v/>
      </c>
    </row>
    <row r="7">
      <c r="A7" s="4" t="inlineStr">
        <is>
          <t>R-003</t>
        </is>
      </c>
      <c r="B7" s="5" t="inlineStr">
        <is>
          <t>Emma Bernard</t>
        </is>
      </c>
      <c r="C7" s="4" t="inlineStr">
        <is>
          <t>Lyon</t>
        </is>
      </c>
      <c r="D7" s="5" t="inlineStr">
        <is>
          <t>Studio Lyon Centre</t>
        </is>
      </c>
      <c r="E7" s="6" t="n">
        <v>46218</v>
      </c>
      <c r="F7" s="6" t="n">
        <v>46221</v>
      </c>
      <c r="G7" s="7">
        <f>F7-E7</f>
        <v/>
      </c>
      <c r="H7" s="8">
        <f>IFERROR(VLOOKUP(D7,$A$19:$B$24,2,0),0)</f>
        <v/>
      </c>
      <c r="I7" s="8">
        <f>G7*H7</f>
        <v/>
      </c>
      <c r="J7" s="8">
        <f>ROUND(I7*0.3,2)</f>
        <v/>
      </c>
      <c r="K7" s="8">
        <f>I7-J7</f>
        <v/>
      </c>
      <c r="L7" s="9" t="inlineStr">
        <is>
          <t>Espèces</t>
        </is>
      </c>
      <c r="M7" s="7">
        <f>IF(K7&lt;=0,"Soldé","En attente")</f>
        <v/>
      </c>
    </row>
    <row r="8">
      <c r="A8" s="10" t="inlineStr">
        <is>
          <t>R-004</t>
        </is>
      </c>
      <c r="B8" s="11" t="inlineStr">
        <is>
          <t>Hugo Petit</t>
        </is>
      </c>
      <c r="C8" s="10" t="inlineStr">
        <is>
          <t>Bordeaux</t>
        </is>
      </c>
      <c r="D8" s="11" t="inlineStr">
        <is>
          <t>Maison Bordeaux Jardin</t>
        </is>
      </c>
      <c r="E8" s="12" t="n">
        <v>46223</v>
      </c>
      <c r="F8" s="12" t="n">
        <v>46230</v>
      </c>
      <c r="G8" s="13">
        <f>F8-E8</f>
        <v/>
      </c>
      <c r="H8" s="8">
        <f>IFERROR(VLOOKUP(D8,$A$19:$B$24,2,0),0)</f>
        <v/>
      </c>
      <c r="I8" s="8">
        <f>G8*H8</f>
        <v/>
      </c>
      <c r="J8" s="8">
        <f>ROUND(I8*0.3,2)</f>
        <v/>
      </c>
      <c r="K8" s="8">
        <f>I8-J8</f>
        <v/>
      </c>
      <c r="L8" s="9" t="inlineStr">
        <is>
          <t>Chèque</t>
        </is>
      </c>
      <c r="M8" s="13">
        <f>IF(K8&lt;=0,"Soldé","En attente")</f>
        <v/>
      </c>
    </row>
    <row r="9">
      <c r="A9" s="4" t="inlineStr">
        <is>
          <t>R-005</t>
        </is>
      </c>
      <c r="B9" s="5" t="inlineStr">
        <is>
          <t>Léa Girard</t>
        </is>
      </c>
      <c r="C9" s="4" t="inlineStr">
        <is>
          <t>Marseille</t>
        </is>
      </c>
      <c r="D9" s="5" t="inlineStr">
        <is>
          <t>Loft Marseille Vieux-Port</t>
        </is>
      </c>
      <c r="E9" s="6" t="n">
        <v>46235</v>
      </c>
      <c r="F9" s="6" t="n">
        <v>46240</v>
      </c>
      <c r="G9" s="7">
        <f>F9-E9</f>
        <v/>
      </c>
      <c r="H9" s="8">
        <f>IFERROR(VLOOKUP(D9,$A$19:$B$24,2,0),0)</f>
        <v/>
      </c>
      <c r="I9" s="8">
        <f>G9*H9</f>
        <v/>
      </c>
      <c r="J9" s="8">
        <f>ROUND(I9*0.3,2)</f>
        <v/>
      </c>
      <c r="K9" s="8">
        <f>I9-J9</f>
        <v/>
      </c>
      <c r="L9" s="9" t="inlineStr">
        <is>
          <t>Virement</t>
        </is>
      </c>
      <c r="M9" s="7">
        <f>IF(K9&lt;=0,"Soldé","En attente")</f>
        <v/>
      </c>
    </row>
    <row r="10">
      <c r="A10" s="10" t="inlineStr">
        <is>
          <t>R-006</t>
        </is>
      </c>
      <c r="B10" s="11" t="inlineStr">
        <is>
          <t>Louis Roux</t>
        </is>
      </c>
      <c r="C10" s="10" t="inlineStr">
        <is>
          <t>Toulouse</t>
        </is>
      </c>
      <c r="D10" s="11" t="inlineStr">
        <is>
          <t>Duplex Toulouse Capitole</t>
        </is>
      </c>
      <c r="E10" s="12" t="n">
        <v>46237</v>
      </c>
      <c r="F10" s="12" t="n">
        <v>46243</v>
      </c>
      <c r="G10" s="13">
        <f>F10-E10</f>
        <v/>
      </c>
      <c r="H10" s="8">
        <f>IFERROR(VLOOKUP(D10,$A$19:$B$24,2,0),0)</f>
        <v/>
      </c>
      <c r="I10" s="8">
        <f>G10*H10</f>
        <v/>
      </c>
      <c r="J10" s="8">
        <f>ROUND(I10*0.3,2)</f>
        <v/>
      </c>
      <c r="K10" s="8">
        <f>I10-J10</f>
        <v/>
      </c>
      <c r="L10" s="9" t="inlineStr">
        <is>
          <t>CB</t>
        </is>
      </c>
      <c r="M10" s="13">
        <f>IF(K10&lt;=0,"Soldé","En attente")</f>
        <v/>
      </c>
    </row>
    <row r="11">
      <c r="A11" s="4" t="inlineStr">
        <is>
          <t>R-007</t>
        </is>
      </c>
      <c r="B11" s="5" t="inlineStr">
        <is>
          <t>Chloé Fontaine</t>
        </is>
      </c>
      <c r="C11" s="4" t="inlineStr">
        <is>
          <t>Nice</t>
        </is>
      </c>
      <c r="D11" s="5" t="inlineStr">
        <is>
          <t>Villa Nice Bord de mer</t>
        </is>
      </c>
      <c r="E11" s="6" t="n">
        <v>46244</v>
      </c>
      <c r="F11" s="6" t="n">
        <v>46251</v>
      </c>
      <c r="G11" s="7">
        <f>F11-E11</f>
        <v/>
      </c>
      <c r="H11" s="8">
        <f>IFERROR(VLOOKUP(D11,$A$19:$B$24,2,0),0)</f>
        <v/>
      </c>
      <c r="I11" s="8">
        <f>G11*H11</f>
        <v/>
      </c>
      <c r="J11" s="8">
        <f>ROUND(I11*0.3,2)</f>
        <v/>
      </c>
      <c r="K11" s="8">
        <f>I11-J11</f>
        <v/>
      </c>
      <c r="L11" s="9" t="inlineStr">
        <is>
          <t>Virement</t>
        </is>
      </c>
      <c r="M11" s="7">
        <f>IF(K11&lt;=0,"Soldé","En attente")</f>
        <v/>
      </c>
    </row>
    <row r="12">
      <c r="A12" s="10" t="inlineStr">
        <is>
          <t>R-008</t>
        </is>
      </c>
      <c r="B12" s="11" t="inlineStr">
        <is>
          <t>Nathan Leroy</t>
        </is>
      </c>
      <c r="C12" s="10" t="inlineStr">
        <is>
          <t>Paris</t>
        </is>
      </c>
      <c r="D12" s="11" t="inlineStr">
        <is>
          <t>Appartement Paris 15e</t>
        </is>
      </c>
      <c r="E12" s="12" t="n">
        <v>46252</v>
      </c>
      <c r="F12" s="12" t="n">
        <v>46255</v>
      </c>
      <c r="G12" s="13">
        <f>F12-E12</f>
        <v/>
      </c>
      <c r="H12" s="8">
        <f>IFERROR(VLOOKUP(D12,$A$19:$B$24,2,0),0)</f>
        <v/>
      </c>
      <c r="I12" s="8">
        <f>G12*H12</f>
        <v/>
      </c>
      <c r="J12" s="8">
        <f>ROUND(I12*0.3,2)</f>
        <v/>
      </c>
      <c r="K12" s="8">
        <f>I12-J12</f>
        <v/>
      </c>
      <c r="L12" s="9" t="inlineStr">
        <is>
          <t>CB</t>
        </is>
      </c>
      <c r="M12" s="13">
        <f>IF(K12&lt;=0,"Soldé","En attente")</f>
        <v/>
      </c>
    </row>
    <row r="13">
      <c r="A13" s="4" t="inlineStr">
        <is>
          <t>R-009</t>
        </is>
      </c>
      <c r="B13" s="5" t="inlineStr">
        <is>
          <t>Manon Simon</t>
        </is>
      </c>
      <c r="C13" s="4" t="inlineStr">
        <is>
          <t>Lyon</t>
        </is>
      </c>
      <c r="D13" s="5" t="inlineStr">
        <is>
          <t>Studio Lyon Centre</t>
        </is>
      </c>
      <c r="E13" s="6" t="n">
        <v>46256</v>
      </c>
      <c r="F13" s="6" t="n">
        <v>46259</v>
      </c>
      <c r="G13" s="7">
        <f>F13-E13</f>
        <v/>
      </c>
      <c r="H13" s="8">
        <f>IFERROR(VLOOKUP(D13,$A$19:$B$24,2,0),0)</f>
        <v/>
      </c>
      <c r="I13" s="8">
        <f>G13*H13</f>
        <v/>
      </c>
      <c r="J13" s="8">
        <f>ROUND(I13*0.3,2)</f>
        <v/>
      </c>
      <c r="K13" s="8">
        <f>I13-J13</f>
        <v/>
      </c>
      <c r="L13" s="9" t="inlineStr">
        <is>
          <t>Espèces</t>
        </is>
      </c>
      <c r="M13" s="7">
        <f>IF(K13&lt;=0,"Soldé","En attente")</f>
        <v/>
      </c>
    </row>
    <row r="14">
      <c r="A14" s="10" t="inlineStr">
        <is>
          <t>R-010</t>
        </is>
      </c>
      <c r="B14" s="11" t="inlineStr">
        <is>
          <t>Théo Laurent</t>
        </is>
      </c>
      <c r="C14" s="10" t="inlineStr">
        <is>
          <t>Bordeaux</t>
        </is>
      </c>
      <c r="D14" s="11" t="inlineStr">
        <is>
          <t>Maison Bordeaux Jardin</t>
        </is>
      </c>
      <c r="E14" s="12" t="n">
        <v>46262</v>
      </c>
      <c r="F14" s="12" t="n">
        <v>46269</v>
      </c>
      <c r="G14" s="13">
        <f>F14-E14</f>
        <v/>
      </c>
      <c r="H14" s="8">
        <f>IFERROR(VLOOKUP(D14,$A$19:$B$24,2,0),0)</f>
        <v/>
      </c>
      <c r="I14" s="8">
        <f>G14*H14</f>
        <v/>
      </c>
      <c r="J14" s="8">
        <f>ROUND(I14*0.3,2)</f>
        <v/>
      </c>
      <c r="K14" s="8">
        <f>I14-J14</f>
        <v/>
      </c>
      <c r="L14" s="9" t="inlineStr">
        <is>
          <t>Virement</t>
        </is>
      </c>
      <c r="M14" s="13">
        <f>IF(K14&lt;=0,"Soldé","En attente")</f>
        <v/>
      </c>
    </row>
    <row r="15">
      <c r="A15" s="14" t="inlineStr">
        <is>
          <t>TOTAL</t>
        </is>
      </c>
      <c r="B15" s="15" t="n"/>
      <c r="C15" s="15" t="n"/>
      <c r="D15" s="15" t="n"/>
      <c r="E15" s="15" t="n"/>
      <c r="F15" s="15" t="n"/>
      <c r="G15" s="15">
        <f>SUM(G5:G14)</f>
        <v/>
      </c>
      <c r="H15" s="15" t="n"/>
      <c r="I15" s="16">
        <f>SUM(I5:I14)</f>
        <v/>
      </c>
      <c r="J15" s="16">
        <f>SUM(J5:J14)</f>
        <v/>
      </c>
      <c r="K15" s="16">
        <f>SUM(K5:K14)</f>
        <v/>
      </c>
      <c r="L15" s="15" t="n"/>
      <c r="M15" s="15" t="n"/>
    </row>
    <row r="17">
      <c r="A17" s="17" t="inlineStr">
        <is>
          <t>TARIFS DES BIENS (€ / NUIT)</t>
        </is>
      </c>
    </row>
    <row r="18">
      <c r="A18" s="18" t="inlineStr">
        <is>
          <t>Bien</t>
        </is>
      </c>
      <c r="B18" s="18" t="inlineStr">
        <is>
          <t>Prix/nuit (€)</t>
        </is>
      </c>
    </row>
    <row r="19">
      <c r="A19" s="19" t="inlineStr">
        <is>
          <t>Appartement Paris 15e</t>
        </is>
      </c>
      <c r="B19" s="20" t="n">
        <v>145</v>
      </c>
    </row>
    <row r="20">
      <c r="A20" s="21" t="inlineStr">
        <is>
          <t>Studio Lyon Centre</t>
        </is>
      </c>
      <c r="B20" s="22" t="n">
        <v>85</v>
      </c>
    </row>
    <row r="21">
      <c r="A21" s="19" t="inlineStr">
        <is>
          <t>Maison Bordeaux Jardin</t>
        </is>
      </c>
      <c r="B21" s="20" t="n">
        <v>165</v>
      </c>
    </row>
    <row r="22">
      <c r="A22" s="21" t="inlineStr">
        <is>
          <t>Loft Marseille Vieux-Port</t>
        </is>
      </c>
      <c r="B22" s="22" t="n">
        <v>120</v>
      </c>
    </row>
    <row r="23">
      <c r="A23" s="19" t="inlineStr">
        <is>
          <t>Villa Nice Bord de mer</t>
        </is>
      </c>
      <c r="B23" s="20" t="n">
        <v>210</v>
      </c>
    </row>
    <row r="24">
      <c r="A24" s="21" t="inlineStr">
        <is>
          <t>Duplex Toulouse Capitole</t>
        </is>
      </c>
      <c r="B24" s="22" t="n">
        <v>110</v>
      </c>
    </row>
  </sheetData>
  <mergeCells count="3">
    <mergeCell ref="A1:M1"/>
    <mergeCell ref="A2:M2"/>
    <mergeCell ref="A15:F15"/>
  </mergeCells>
  <conditionalFormatting sqref="M5:M14">
    <cfRule type="expression" priority="1" dxfId="0" stopIfTrue="1">
      <formula>M5="Soldé"</formula>
    </cfRule>
    <cfRule type="expression" priority="2" dxfId="1" stopIfTrue="1">
      <formula>M5="En attente"</formula>
    </cfRule>
  </conditionalFormatting>
  <dataValidations count="1">
    <dataValidation sqref="L5:L14" showErrorMessage="1" showInputMessage="1" allowBlank="1" type="list">
      <formula1>"Virement,CB,Espèces,Chèque"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" customWidth="1" min="3" max="3"/>
    <col width="24" customWidth="1" min="4" max="4"/>
    <col width="16" customWidth="1" min="5" max="5"/>
    <col width="16" customWidth="1" min="6" max="6"/>
  </cols>
  <sheetData>
    <row r="1" ht="26" customHeight="1">
      <c r="A1" s="1" t="inlineStr">
        <is>
          <t>TABLEAU DE BORD - ACTIVITÉ LOCATIVE 2026</t>
        </is>
      </c>
    </row>
    <row r="3">
      <c r="A3" s="23" t="inlineStr">
        <is>
          <t>INDICATEURS CLÉS</t>
        </is>
      </c>
      <c r="D3" s="3" t="inlineStr">
        <is>
          <t>Bien</t>
        </is>
      </c>
      <c r="E3" s="3" t="inlineStr">
        <is>
          <t>Nb résa</t>
        </is>
      </c>
      <c r="F3" s="3" t="inlineStr">
        <is>
          <t>CA total (€)</t>
        </is>
      </c>
    </row>
    <row r="4">
      <c r="A4" s="24" t="inlineStr">
        <is>
          <t>Nombre de réservations</t>
        </is>
      </c>
      <c r="B4" s="25">
        <f>COUNTA(Réservations!A5:A14)</f>
        <v/>
      </c>
      <c r="D4" s="5" t="inlineStr">
        <is>
          <t>Appartement Paris 15e</t>
        </is>
      </c>
      <c r="E4" s="7">
        <f>COUNTIF(Réservations!D$5:D$14,D4)</f>
        <v/>
      </c>
      <c r="F4" s="26">
        <f>SUMIF(Réservations!D$5:D$14,D4,Réservations!I$5:I$14)</f>
        <v/>
      </c>
    </row>
    <row r="5">
      <c r="A5" s="27" t="inlineStr">
        <is>
          <t>Total nuitées vendues</t>
        </is>
      </c>
      <c r="B5" s="28">
        <f>SUM(Réservations!G5:G14)</f>
        <v/>
      </c>
      <c r="D5" s="11" t="inlineStr">
        <is>
          <t>Studio Lyon Centre</t>
        </is>
      </c>
      <c r="E5" s="13">
        <f>COUNTIF(Réservations!D$5:D$14,D5)</f>
        <v/>
      </c>
      <c r="F5" s="29">
        <f>SUMIF(Réservations!D$5:D$14,D5,Réservations!I$5:I$14)</f>
        <v/>
      </c>
    </row>
    <row r="6">
      <c r="A6" s="24" t="inlineStr">
        <is>
          <t>Chiffre d'affaires total</t>
        </is>
      </c>
      <c r="B6" s="30">
        <f>SUM(Réservations!I5:I14)</f>
        <v/>
      </c>
      <c r="D6" s="5" t="inlineStr">
        <is>
          <t>Maison Bordeaux Jardin</t>
        </is>
      </c>
      <c r="E6" s="7">
        <f>COUNTIF(Réservations!D$5:D$14,D6)</f>
        <v/>
      </c>
      <c r="F6" s="26">
        <f>SUMIF(Réservations!D$5:D$14,D6,Réservations!I$5:I$14)</f>
        <v/>
      </c>
    </row>
    <row r="7">
      <c r="A7" s="27" t="inlineStr">
        <is>
          <t>Total acomptes perçus</t>
        </is>
      </c>
      <c r="B7" s="31">
        <f>SUM(Réservations!J5:J14)</f>
        <v/>
      </c>
      <c r="D7" s="11" t="inlineStr">
        <is>
          <t>Loft Marseille Vieux-Port</t>
        </is>
      </c>
      <c r="E7" s="13">
        <f>COUNTIF(Réservations!D$5:D$14,D7)</f>
        <v/>
      </c>
      <c r="F7" s="29">
        <f>SUMIF(Réservations!D$5:D$14,D7,Réservations!I$5:I$14)</f>
        <v/>
      </c>
    </row>
    <row r="8">
      <c r="A8" s="24" t="inlineStr">
        <is>
          <t>Solde restant à percevoir</t>
        </is>
      </c>
      <c r="B8" s="30">
        <f>SUM(Réservations!K5:K14)</f>
        <v/>
      </c>
      <c r="D8" s="5" t="inlineStr">
        <is>
          <t>Villa Nice Bord de mer</t>
        </is>
      </c>
      <c r="E8" s="7">
        <f>COUNTIF(Réservations!D$5:D$14,D8)</f>
        <v/>
      </c>
      <c r="F8" s="26">
        <f>SUMIF(Réservations!D$5:D$14,D8,Réservations!I$5:I$14)</f>
        <v/>
      </c>
    </row>
    <row r="9">
      <c r="A9" s="27" t="inlineStr">
        <is>
          <t>Prix moyen par nuit</t>
        </is>
      </c>
      <c r="B9" s="31">
        <f>IFERROR(SUM(Réservations!I5:I14)/SUM(Réservations!G5:G14),0)</f>
        <v/>
      </c>
      <c r="D9" s="11" t="inlineStr">
        <is>
          <t>Duplex Toulouse Capitole</t>
        </is>
      </c>
      <c r="E9" s="13">
        <f>COUNTIF(Réservations!D$5:D$14,D9)</f>
        <v/>
      </c>
      <c r="F9" s="29">
        <f>SUMIF(Réservations!D$5:D$14,D9,Réservations!I$5:I$14)</f>
        <v/>
      </c>
    </row>
    <row r="10">
      <c r="A10" s="24" t="inlineStr">
        <is>
          <t>Réservations soldées</t>
        </is>
      </c>
      <c r="B10" s="25">
        <f>COUNTIF(Réservations!M5:M14,"Soldé")</f>
        <v/>
      </c>
    </row>
    <row r="11">
      <c r="A11" s="27" t="inlineStr">
        <is>
          <t>Réservations en attente</t>
        </is>
      </c>
      <c r="B11" s="28">
        <f>COUNTIF(Réservations!M5:M14,"En attente")</f>
        <v/>
      </c>
    </row>
    <row r="12">
      <c r="D12" s="3" t="inlineStr">
        <is>
          <t>Statut</t>
        </is>
      </c>
      <c r="E12" s="3" t="inlineStr">
        <is>
          <t>Nombre</t>
        </is>
      </c>
    </row>
    <row r="13">
      <c r="D13" s="4" t="inlineStr">
        <is>
          <t>Soldé</t>
        </is>
      </c>
      <c r="E13" s="7">
        <f>COUNTIF(Réservations!M$5:M$14,D13)</f>
        <v/>
      </c>
    </row>
    <row r="14">
      <c r="D14" s="10" t="inlineStr">
        <is>
          <t>En attente</t>
        </is>
      </c>
      <c r="E14" s="13">
        <f>COUNTIF(Réservations!M$5:M$14,D14)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MODE D'EMPLOI - PLANNING DE RÉSERVATIONS</t>
        </is>
      </c>
    </row>
    <row r="3" ht="46" customHeight="1">
      <c r="A3" s="32" t="inlineStr">
        <is>
          <t>Objectif du classeur</t>
        </is>
      </c>
      <c r="B3" s="33" t="inlineStr">
        <is>
          <t>Ce classeur permet de planifier et suivre les réservations d'un ou plusieurs biens en location saisonnière : dates, tarifs, acomptes, soldes et statuts de paiement.</t>
        </is>
      </c>
    </row>
    <row r="4" ht="46" customHeight="1">
      <c r="A4" s="32" t="inlineStr">
        <is>
          <t>Feuille Réservations</t>
        </is>
      </c>
      <c r="B4" s="33" t="inlineStr">
        <is>
          <t>Saisissez chaque réservation : N° résa, client, ville, bien loué, dates d'arrivée/départ. Le nombre de nuits, le prix/nuit, le montant total, l'acompte (30%) et le solde restant se calculent automatiquement.</t>
        </is>
      </c>
    </row>
    <row r="5" ht="46" customHeight="1">
      <c r="A5" s="32" t="inlineStr">
        <is>
          <t>Colonne Bien loué</t>
        </is>
      </c>
      <c r="B5" s="33" t="inlineStr">
        <is>
          <t>Le prix/nuit est récupéré automatiquement via une recherche (VLOOKUP) dans le tableau de tarifs situé en bas de la feuille. Vérifiez que le nom du bien saisi correspond exactement à celui du tableau de tarifs.</t>
        </is>
      </c>
    </row>
    <row r="6" ht="46" customHeight="1">
      <c r="A6" s="32" t="inlineStr">
        <is>
          <t>Colonne Mode paiement</t>
        </is>
      </c>
      <c r="B6" s="33" t="inlineStr">
        <is>
          <t>Cellule éditable (fond jaune pâle) avec liste déroulante : Virement, CB, Espèces, Chèque.</t>
        </is>
      </c>
    </row>
    <row r="7" ht="46" customHeight="1">
      <c r="A7" s="32" t="inlineStr">
        <is>
          <t>Colonne Statut</t>
        </is>
      </c>
      <c r="B7" s="33" t="inlineStr">
        <is>
          <t>Calculée automatiquement : 'Soldé' si le solde restant est nul ou négatif, sinon 'En attente'. Une mise en forme conditionnelle colore la cellule en vert ou rouge.</t>
        </is>
      </c>
    </row>
    <row r="8" ht="46" customHeight="1">
      <c r="A8" s="32" t="inlineStr">
        <is>
          <t>Tableau de tarifs</t>
        </is>
      </c>
      <c r="B8" s="33" t="inlineStr">
        <is>
          <t>Modifiez les prix par nuit de chaque bien dans ce tableau : tous les calculs de la feuille se mettent à jour automatiquement.</t>
        </is>
      </c>
    </row>
    <row r="9" ht="46" customHeight="1">
      <c r="A9" s="32" t="inlineStr">
        <is>
          <t>Feuille Tableau de bord</t>
        </is>
      </c>
      <c r="B9" s="33" t="inlineStr">
        <is>
          <t>Synthèse automatique : indicateurs clés (CA total, acomptes, solde, prix moyen), CA par bien et répartition des statuts, avec graphiques en barres et en camembert.</t>
        </is>
      </c>
    </row>
    <row r="10" ht="46" customHeight="1">
      <c r="A10" s="32" t="inlineStr">
        <is>
          <t>Mise à jour</t>
        </is>
      </c>
      <c r="B10" s="33" t="inlineStr">
        <is>
          <t>Ajoutez de nouvelles lignes de réservation dans la feuille Réservations en respectant le même format ; les totaux et graphiques s'actualisent automatiquement.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2026-07-14T08:26:29Z</dcterms:created>
  <dcterms:modified xmlns:dcterms="http://purl.org/dc/terms/" xmlns:xsi="http://www.w3.org/2001/XMLSchema-instance" xsi:type="dcterms:W3CDTF">2026-07-14T08:26:29Z</dcterms:modified>
</cp:coreProperties>
</file>