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 quotidien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Paramètres &amp; aide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'Suivi quotidien'!$A$1:$Q$101</definedName>
    <definedName name="_xlnm._FilterDatabase" localSheetId="2" hidden="1">'Paramètres &amp; aide'!$A$1:$B$4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&quot; €&quot;"/>
    <numFmt numFmtId="166" formatCode="0.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sz val="10"/>
    </font>
    <font>
      <name val="Aptos"/>
      <b val="1"/>
      <sz val="10"/>
    </font>
    <font>
      <name val="Aptos"/>
      <b val="1"/>
      <color rgb="00FFFFFF"/>
      <sz val="16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4A2AA5"/>
      </patternFill>
    </fill>
    <fill>
      <patternFill patternType="solid">
        <fgColor rgb="00FFFBEB"/>
      </patternFill>
    </fill>
    <fill>
      <patternFill patternType="solid">
        <fgColor rgb="00F1EDFB"/>
      </patternFill>
    </fill>
    <fill>
      <patternFill patternType="solid">
        <fgColor rgb="00FFFFFF"/>
      </patternFill>
    </fill>
    <fill>
      <patternFill patternType="solid">
        <fgColor rgb="00FF6B4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3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3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/>
    </xf>
    <xf numFmtId="165" fontId="1" fillId="2" borderId="1" applyAlignment="1" pivotButton="0" quotePrefix="0" xfId="0">
      <alignment horizontal="right" vertical="center"/>
    </xf>
    <xf numFmtId="3" fontId="1" fillId="2" borderId="1" applyAlignment="1" pivotButton="0" quotePrefix="0" xfId="0">
      <alignment horizontal="right" vertical="center"/>
    </xf>
    <xf numFmtId="0" fontId="0" fillId="5" borderId="0" pivotButton="0" quotePrefix="0" xfId="0"/>
    <xf numFmtId="166" fontId="1" fillId="2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/>
    </xf>
    <xf numFmtId="166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DC2626"/>
        <sz val="10"/>
      </font>
    </dxf>
    <dxf>
      <font>
        <name val="Aptos"/>
        <b val="1"/>
        <color rgb="0016A34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Chiffre d’affaires TTC par date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'Suivi quotidien'!H1</f>
            </strRef>
          </tx>
          <spPr>
            <a:solidFill xmlns:a="http://schemas.openxmlformats.org/drawingml/2006/main">
              <a:srgbClr val="4A2AA5"/>
            </a:solidFill>
            <a:ln xmlns:a="http://schemas.openxmlformats.org/drawingml/2006/main">
              <a:prstDash val="solid"/>
            </a:ln>
          </spPr>
          <cat>
            <numRef>
              <f>'Suivi quotidien'!$A$2:$A$101</f>
            </numRef>
          </cat>
          <val>
            <numRef>
              <f>'Suivi quotidien'!$H$2:$H$101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 TTC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Évolution du ticket moyen TTC</a:t>
            </a:r>
          </a:p>
        </rich>
      </tx>
    </title>
    <plotArea>
      <lineChart>
        <grouping val="standard"/>
        <ser>
          <idx val="0"/>
          <order val="0"/>
          <tx>
            <strRef>
              <f>'Suivi quotidien'!P1</f>
            </strRef>
          </tx>
          <spPr>
            <a:ln xmlns:a="http://schemas.openxmlformats.org/drawingml/2006/main">
              <a:solidFill>
                <a:srgbClr val="FF6B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'Suivi quotidien'!$A$2:$A$101</f>
            </numRef>
          </cat>
          <val>
            <numRef>
              <f>'Suivi quotidien'!$P$2:$P$101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Ticket moyen TTC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Achats matières et coût du personnel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'Suivi quotidien'!K1</f>
            </strRef>
          </tx>
          <spPr>
            <a:solidFill xmlns:a="http://schemas.openxmlformats.org/drawingml/2006/main">
              <a:srgbClr val="4A2AA5"/>
            </a:solidFill>
            <a:ln xmlns:a="http://schemas.openxmlformats.org/drawingml/2006/main">
              <a:prstDash val="solid"/>
            </a:ln>
          </spPr>
          <cat>
            <numRef>
              <f>'Suivi quotidien'!$E$2:$E$101</f>
            </numRef>
          </cat>
          <val>
            <numRef>
              <f>'Suivi quotidien'!$K$2:$K$101</f>
            </numRef>
          </val>
        </ser>
        <ser>
          <idx val="1"/>
          <order val="1"/>
          <tx>
            <strRef>
              <f>'Suivi quotidien'!M1</f>
            </strRef>
          </tx>
          <spPr>
            <a:solidFill xmlns:a="http://schemas.openxmlformats.org/drawingml/2006/main">
              <a:srgbClr val="FF6B4A"/>
            </a:solidFill>
            <a:ln xmlns:a="http://schemas.openxmlformats.org/drawingml/2006/main">
              <a:prstDash val="solid"/>
            </a:ln>
          </spPr>
          <cat>
            <numRef>
              <f>'Suivi quotidien'!$E$2:$E$101</f>
            </numRef>
          </cat>
          <val>
            <numRef>
              <f>'Suivi quotidien'!$M$2:$M$101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Service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HT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du CA TTC par type de vente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bord'!L13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4A2AA5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F6B4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D3BC4"/>
              </a:solidFill>
              <a:ln xmlns:a="http://schemas.openxmlformats.org/drawingml/2006/main">
                <a:prstDash val="solid"/>
              </a:ln>
            </spPr>
          </dPt>
          <cat>
            <numRef>
              <f>'Tableau de bord'!$K$14:$K$16</f>
            </numRef>
          </cat>
          <val>
            <numRef>
              <f>'Tableau de bord'!$L$14:$L$16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7</row>
      <rowOff>0</rowOff>
    </from>
    <ext cx="504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22</row>
      <rowOff>0</rowOff>
    </from>
    <ext cx="504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7</col>
      <colOff>0</colOff>
      <row>22</row>
      <rowOff>0</rowOff>
    </from>
    <ext cx="5040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5" customWidth="1" min="3" max="3"/>
    <col width="15" customWidth="1" min="4" max="4"/>
    <col width="12" customWidth="1" min="5" max="5"/>
    <col width="16" customWidth="1" min="6" max="6"/>
    <col width="19" customWidth="1" min="7" max="7"/>
    <col width="22" customWidth="1" min="8" max="8"/>
    <col width="13" customWidth="1" min="9" max="9"/>
    <col width="22" customWidth="1" min="10" max="10"/>
    <col width="21" customWidth="1" min="11" max="11"/>
    <col width="18" customWidth="1" min="12" max="12"/>
    <col width="20" customWidth="1" min="13" max="13"/>
    <col width="18" customWidth="1" min="14" max="14"/>
    <col width="17" customWidth="1" min="15" max="15"/>
    <col width="19" customWidth="1" min="16" max="16"/>
    <col width="22" customWidth="1" min="17" max="17"/>
  </cols>
  <sheetData>
    <row r="1" ht="28" customHeight="1">
      <c r="A1" s="1" t="inlineStr">
        <is>
          <t>Date</t>
        </is>
      </c>
      <c r="B1" s="1" t="inlineStr">
        <is>
          <t>Restaurant</t>
        </is>
      </c>
      <c r="C1" s="1" t="inlineStr">
        <is>
          <t>Ville</t>
        </is>
      </c>
      <c r="D1" s="1" t="inlineStr">
        <is>
          <t>Responsable</t>
        </is>
      </c>
      <c r="E1" s="1" t="inlineStr">
        <is>
          <t>Service</t>
        </is>
      </c>
      <c r="F1" s="1" t="inlineStr">
        <is>
          <t>Type de vente</t>
        </is>
      </c>
      <c r="G1" s="1" t="inlineStr">
        <is>
          <t>Nombre de couverts</t>
        </is>
      </c>
      <c r="H1" s="1" t="inlineStr">
        <is>
          <t>Chiffre d’affaires TTC</t>
        </is>
      </c>
      <c r="I1" s="1" t="inlineStr">
        <is>
          <t>Taux de TVA</t>
        </is>
      </c>
      <c r="J1" s="1" t="inlineStr">
        <is>
          <t>Chiffre d’affaires HT</t>
        </is>
      </c>
      <c r="K1" s="1" t="inlineStr">
        <is>
          <t>Achats matières HT</t>
        </is>
      </c>
      <c r="L1" s="1" t="inlineStr">
        <is>
          <t>Heures travaillées</t>
        </is>
      </c>
      <c r="M1" s="1" t="inlineStr">
        <is>
          <t>Coût du personnel</t>
        </is>
      </c>
      <c r="N1" s="1" t="inlineStr">
        <is>
          <t>Coût matières (%)</t>
        </is>
      </c>
      <c r="O1" s="1" t="inlineStr">
        <is>
          <t>Marge brute</t>
        </is>
      </c>
      <c r="P1" s="1" t="inlineStr">
        <is>
          <t>Ticket moyen TTC</t>
        </is>
      </c>
      <c r="Q1" s="1" t="inlineStr">
        <is>
          <t>Alerte rentabilité</t>
        </is>
      </c>
    </row>
    <row r="2">
      <c r="A2" s="2" t="n">
        <v>46027</v>
      </c>
      <c r="B2" s="3" t="inlineStr">
        <is>
          <t>La Table des Halles</t>
        </is>
      </c>
      <c r="C2" s="3" t="inlineStr">
        <is>
          <t>Lyon</t>
        </is>
      </c>
      <c r="D2" s="3" t="inlineStr">
        <is>
          <t>Camille</t>
        </is>
      </c>
      <c r="E2" s="4" t="inlineStr">
        <is>
          <t>Midi</t>
        </is>
      </c>
      <c r="F2" s="4" t="inlineStr">
        <is>
          <t>Sur place</t>
        </is>
      </c>
      <c r="G2" s="5" t="n">
        <v>78</v>
      </c>
      <c r="H2" s="6" t="n">
        <v>2450</v>
      </c>
      <c r="I2" s="7">
        <f>IF('Suivi quotidien'!$F2="","",IFERROR(VLOOKUP('Suivi quotidien'!$F2,'Paramètres &amp; aide'!$A$2:$B$4,2,FALSE),0))</f>
        <v/>
      </c>
      <c r="J2" s="8">
        <f>IF(OR('Suivi quotidien'!$H2="",'Suivi quotidien'!$I2=""),"",IFERROR('Suivi quotidien'!$H2/(1+'Suivi quotidien'!$I2),0))</f>
        <v/>
      </c>
      <c r="K2" s="6" t="n">
        <v>650</v>
      </c>
      <c r="L2" s="5" t="n">
        <v>38</v>
      </c>
      <c r="M2" s="6" t="n">
        <v>620</v>
      </c>
      <c r="N2" s="7">
        <f>IF(OR('Suivi quotidien'!$K2="",'Suivi quotidien'!$J2=""),"",IFERROR('Suivi quotidien'!$K2/'Suivi quotidien'!$J2,0))</f>
        <v/>
      </c>
      <c r="O2" s="8">
        <f>IF(OR('Suivi quotidien'!$J2="",'Suivi quotidien'!$K2="",'Suivi quotidien'!$M2=""),"",'Suivi quotidien'!$J2-'Suivi quotidien'!$K2-'Suivi quotidien'!$M2)</f>
        <v/>
      </c>
      <c r="P2" s="8">
        <f>IF(OR('Suivi quotidien'!$H2="",'Suivi quotidien'!$G2=""),"",IFERROR('Suivi quotidien'!$H2/'Suivi quotidien'!$G2,0))</f>
        <v/>
      </c>
      <c r="Q2" s="9">
        <f>IF('Suivi quotidien'!$O2="","",IF('Suivi quotidien'!$O2&lt;0,"À contrôler",IF('Suivi quotidien'!$N2&gt;0.35,"Coût matières élevé","OK")))</f>
        <v/>
      </c>
    </row>
    <row r="3">
      <c r="A3" s="2" t="n">
        <v>46027</v>
      </c>
      <c r="B3" s="3" t="inlineStr">
        <is>
          <t>La Table des Halles</t>
        </is>
      </c>
      <c r="C3" s="3" t="inlineStr">
        <is>
          <t>Lyon</t>
        </is>
      </c>
      <c r="D3" s="3" t="inlineStr">
        <is>
          <t>Lucas</t>
        </is>
      </c>
      <c r="E3" s="4" t="inlineStr">
        <is>
          <t>Soir</t>
        </is>
      </c>
      <c r="F3" s="4" t="inlineStr">
        <is>
          <t>Alcool</t>
        </is>
      </c>
      <c r="G3" s="5" t="n">
        <v>56</v>
      </c>
      <c r="H3" s="6" t="n">
        <v>1680</v>
      </c>
      <c r="I3" s="10">
        <f>IF('Suivi quotidien'!$F3="","",IFERROR(VLOOKUP('Suivi quotidien'!$F3,'Paramètres &amp; aide'!$A$2:$B$4,2,FALSE),0))</f>
        <v/>
      </c>
      <c r="J3" s="11">
        <f>IF(OR('Suivi quotidien'!$H3="",'Suivi quotidien'!$I3=""),"",IFERROR('Suivi quotidien'!$H3/(1+'Suivi quotidien'!$I3),0))</f>
        <v/>
      </c>
      <c r="K3" s="6" t="n">
        <v>650</v>
      </c>
      <c r="L3" s="5" t="n">
        <v>24</v>
      </c>
      <c r="M3" s="6" t="n">
        <v>850</v>
      </c>
      <c r="N3" s="10">
        <f>IF(OR('Suivi quotidien'!$K3="",'Suivi quotidien'!$J3=""),"",IFERROR('Suivi quotidien'!$K3/'Suivi quotidien'!$J3,0))</f>
        <v/>
      </c>
      <c r="O3" s="11">
        <f>IF(OR('Suivi quotidien'!$J3="",'Suivi quotidien'!$K3="",'Suivi quotidien'!$M3=""),"",'Suivi quotidien'!$J3-'Suivi quotidien'!$K3-'Suivi quotidien'!$M3)</f>
        <v/>
      </c>
      <c r="P3" s="11">
        <f>IF(OR('Suivi quotidien'!$H3="",'Suivi quotidien'!$G3=""),"",IFERROR('Suivi quotidien'!$H3/'Suivi quotidien'!$G3,0))</f>
        <v/>
      </c>
      <c r="Q3" s="12">
        <f>IF('Suivi quotidien'!$O3="","",IF('Suivi quotidien'!$O3&lt;0,"À contrôler",IF('Suivi quotidien'!$N3&gt;0.35,"Coût matières élevé","OK")))</f>
        <v/>
      </c>
    </row>
    <row r="4">
      <c r="A4" s="2" t="n">
        <v>46028</v>
      </c>
      <c r="B4" s="3" t="inlineStr">
        <is>
          <t>La Table des Halles</t>
        </is>
      </c>
      <c r="C4" s="3" t="inlineStr">
        <is>
          <t>Lyon</t>
        </is>
      </c>
      <c r="D4" s="3" t="inlineStr">
        <is>
          <t>Emma</t>
        </is>
      </c>
      <c r="E4" s="4" t="inlineStr">
        <is>
          <t>Midi</t>
        </is>
      </c>
      <c r="F4" s="4" t="inlineStr">
        <is>
          <t>À emporter</t>
        </is>
      </c>
      <c r="G4" s="5" t="n">
        <v>42</v>
      </c>
      <c r="H4" s="6" t="n">
        <v>1180</v>
      </c>
      <c r="I4" s="7">
        <f>IF('Suivi quotidien'!$F4="","",IFERROR(VLOOKUP('Suivi quotidien'!$F4,'Paramètres &amp; aide'!$A$2:$B$4,2,FALSE),0))</f>
        <v/>
      </c>
      <c r="J4" s="8">
        <f>IF(OR('Suivi quotidien'!$H4="",'Suivi quotidien'!$I4=""),"",IFERROR('Suivi quotidien'!$H4/(1+'Suivi quotidien'!$I4),0))</f>
        <v/>
      </c>
      <c r="K4" s="6" t="n">
        <v>280</v>
      </c>
      <c r="L4" s="5" t="n">
        <v>16</v>
      </c>
      <c r="M4" s="6" t="n">
        <v>420</v>
      </c>
      <c r="N4" s="7">
        <f>IF(OR('Suivi quotidien'!$K4="",'Suivi quotidien'!$J4=""),"",IFERROR('Suivi quotidien'!$K4/'Suivi quotidien'!$J4,0))</f>
        <v/>
      </c>
      <c r="O4" s="8">
        <f>IF(OR('Suivi quotidien'!$J4="",'Suivi quotidien'!$K4="",'Suivi quotidien'!$M4=""),"",'Suivi quotidien'!$J4-'Suivi quotidien'!$K4-'Suivi quotidien'!$M4)</f>
        <v/>
      </c>
      <c r="P4" s="8">
        <f>IF(OR('Suivi quotidien'!$H4="",'Suivi quotidien'!$G4=""),"",IFERROR('Suivi quotidien'!$H4/'Suivi quotidien'!$G4,0))</f>
        <v/>
      </c>
      <c r="Q4" s="9">
        <f>IF('Suivi quotidien'!$O4="","",IF('Suivi quotidien'!$O4&lt;0,"À contrôler",IF('Suivi quotidien'!$N4&gt;0.35,"Coût matières élevé","OK")))</f>
        <v/>
      </c>
    </row>
    <row r="5">
      <c r="A5" s="2" t="n">
        <v>46028</v>
      </c>
      <c r="B5" s="3" t="inlineStr">
        <is>
          <t>La Table des Halles</t>
        </is>
      </c>
      <c r="C5" s="3" t="inlineStr">
        <is>
          <t>Lyon</t>
        </is>
      </c>
      <c r="D5" s="3" t="inlineStr">
        <is>
          <t>Hugo</t>
        </is>
      </c>
      <c r="E5" s="4" t="inlineStr">
        <is>
          <t>Soir</t>
        </is>
      </c>
      <c r="F5" s="4" t="inlineStr">
        <is>
          <t>Sur place</t>
        </is>
      </c>
      <c r="G5" s="5" t="n">
        <v>96</v>
      </c>
      <c r="H5" s="6" t="n">
        <v>3420</v>
      </c>
      <c r="I5" s="10">
        <f>IF('Suivi quotidien'!$F5="","",IFERROR(VLOOKUP('Suivi quotidien'!$F5,'Paramètres &amp; aide'!$A$2:$B$4,2,FALSE),0))</f>
        <v/>
      </c>
      <c r="J5" s="11">
        <f>IF(OR('Suivi quotidien'!$H5="",'Suivi quotidien'!$I5=""),"",IFERROR('Suivi quotidien'!$H5/(1+'Suivi quotidien'!$I5),0))</f>
        <v/>
      </c>
      <c r="K5" s="6" t="n">
        <v>1020</v>
      </c>
      <c r="L5" s="5" t="n">
        <v>44</v>
      </c>
      <c r="M5" s="6" t="n">
        <v>850</v>
      </c>
      <c r="N5" s="10">
        <f>IF(OR('Suivi quotidien'!$K5="",'Suivi quotidien'!$J5=""),"",IFERROR('Suivi quotidien'!$K5/'Suivi quotidien'!$J5,0))</f>
        <v/>
      </c>
      <c r="O5" s="11">
        <f>IF(OR('Suivi quotidien'!$J5="",'Suivi quotidien'!$K5="",'Suivi quotidien'!$M5=""),"",'Suivi quotidien'!$J5-'Suivi quotidien'!$K5-'Suivi quotidien'!$M5)</f>
        <v/>
      </c>
      <c r="P5" s="11">
        <f>IF(OR('Suivi quotidien'!$H5="",'Suivi quotidien'!$G5=""),"",IFERROR('Suivi quotidien'!$H5/'Suivi quotidien'!$G5,0))</f>
        <v/>
      </c>
      <c r="Q5" s="12">
        <f>IF('Suivi quotidien'!$O5="","",IF('Suivi quotidien'!$O5&lt;0,"À contrôler",IF('Suivi quotidien'!$N5&gt;0.35,"Coût matières élevé","OK")))</f>
        <v/>
      </c>
    </row>
    <row r="6">
      <c r="A6" s="2" t="n">
        <v>46029</v>
      </c>
      <c r="B6" s="3" t="inlineStr">
        <is>
          <t>La Table des Halles</t>
        </is>
      </c>
      <c r="C6" s="3" t="inlineStr">
        <is>
          <t>Lyon</t>
        </is>
      </c>
      <c r="D6" s="3" t="inlineStr">
        <is>
          <t>Léa</t>
        </is>
      </c>
      <c r="E6" s="4" t="inlineStr">
        <is>
          <t>Midi</t>
        </is>
      </c>
      <c r="F6" s="4" t="inlineStr">
        <is>
          <t>Sur place</t>
        </is>
      </c>
      <c r="G6" s="5" t="n">
        <v>68</v>
      </c>
      <c r="H6" s="6" t="n">
        <v>2180</v>
      </c>
      <c r="I6" s="7">
        <f>IF('Suivi quotidien'!$F6="","",IFERROR(VLOOKUP('Suivi quotidien'!$F6,'Paramètres &amp; aide'!$A$2:$B$4,2,FALSE),0))</f>
        <v/>
      </c>
      <c r="J6" s="8">
        <f>IF(OR('Suivi quotidien'!$H6="",'Suivi quotidien'!$I6=""),"",IFERROR('Suivi quotidien'!$H6/(1+'Suivi quotidien'!$I6),0))</f>
        <v/>
      </c>
      <c r="K6" s="6" t="n">
        <v>590</v>
      </c>
      <c r="L6" s="5" t="n">
        <v>31</v>
      </c>
      <c r="M6" s="6" t="n">
        <v>560</v>
      </c>
      <c r="N6" s="7">
        <f>IF(OR('Suivi quotidien'!$K6="",'Suivi quotidien'!$J6=""),"",IFERROR('Suivi quotidien'!$K6/'Suivi quotidien'!$J6,0))</f>
        <v/>
      </c>
      <c r="O6" s="8">
        <f>IF(OR('Suivi quotidien'!$J6="",'Suivi quotidien'!$K6="",'Suivi quotidien'!$M6=""),"",'Suivi quotidien'!$J6-'Suivi quotidien'!$K6-'Suivi quotidien'!$M6)</f>
        <v/>
      </c>
      <c r="P6" s="8">
        <f>IF(OR('Suivi quotidien'!$H6="",'Suivi quotidien'!$G6=""),"",IFERROR('Suivi quotidien'!$H6/'Suivi quotidien'!$G6,0))</f>
        <v/>
      </c>
      <c r="Q6" s="9">
        <f>IF('Suivi quotidien'!$O6="","",IF('Suivi quotidien'!$O6&lt;0,"À contrôler",IF('Suivi quotidien'!$N6&gt;0.35,"Coût matières élevé","OK")))</f>
        <v/>
      </c>
    </row>
    <row r="7">
      <c r="A7" s="2" t="n">
        <v>46029</v>
      </c>
      <c r="B7" s="3" t="inlineStr">
        <is>
          <t>La Table des Halles</t>
        </is>
      </c>
      <c r="C7" s="3" t="inlineStr">
        <is>
          <t>Lyon</t>
        </is>
      </c>
      <c r="D7" s="3" t="inlineStr">
        <is>
          <t>Camille</t>
        </is>
      </c>
      <c r="E7" s="4" t="inlineStr">
        <is>
          <t>Soir</t>
        </is>
      </c>
      <c r="F7" s="4" t="inlineStr">
        <is>
          <t>Alcool</t>
        </is>
      </c>
      <c r="G7" s="5" t="n">
        <v>61</v>
      </c>
      <c r="H7" s="6" t="n">
        <v>2050</v>
      </c>
      <c r="I7" s="10">
        <f>IF('Suivi quotidien'!$F7="","",IFERROR(VLOOKUP('Suivi quotidien'!$F7,'Paramètres &amp; aide'!$A$2:$B$4,2,FALSE),0))</f>
        <v/>
      </c>
      <c r="J7" s="11">
        <f>IF(OR('Suivi quotidien'!$H7="",'Suivi quotidien'!$I7=""),"",IFERROR('Suivi quotidien'!$H7/(1+'Suivi quotidien'!$I7),0))</f>
        <v/>
      </c>
      <c r="K7" s="6" t="n">
        <v>480</v>
      </c>
      <c r="L7" s="5" t="n">
        <v>27</v>
      </c>
      <c r="M7" s="6" t="n">
        <v>610</v>
      </c>
      <c r="N7" s="10">
        <f>IF(OR('Suivi quotidien'!$K7="",'Suivi quotidien'!$J7=""),"",IFERROR('Suivi quotidien'!$K7/'Suivi quotidien'!$J7,0))</f>
        <v/>
      </c>
      <c r="O7" s="11">
        <f>IF(OR('Suivi quotidien'!$J7="",'Suivi quotidien'!$K7="",'Suivi quotidien'!$M7=""),"",'Suivi quotidien'!$J7-'Suivi quotidien'!$K7-'Suivi quotidien'!$M7)</f>
        <v/>
      </c>
      <c r="P7" s="11">
        <f>IF(OR('Suivi quotidien'!$H7="",'Suivi quotidien'!$G7=""),"",IFERROR('Suivi quotidien'!$H7/'Suivi quotidien'!$G7,0))</f>
        <v/>
      </c>
      <c r="Q7" s="12">
        <f>IF('Suivi quotidien'!$O7="","",IF('Suivi quotidien'!$O7&lt;0,"À contrôler",IF('Suivi quotidien'!$N7&gt;0.35,"Coût matières élevé","OK")))</f>
        <v/>
      </c>
    </row>
    <row r="8">
      <c r="A8" s="2" t="n">
        <v>46030</v>
      </c>
      <c r="B8" s="3" t="inlineStr">
        <is>
          <t>La Table des Halles</t>
        </is>
      </c>
      <c r="C8" s="3" t="inlineStr">
        <is>
          <t>Lyon</t>
        </is>
      </c>
      <c r="D8" s="3" t="inlineStr">
        <is>
          <t>Lucas</t>
        </is>
      </c>
      <c r="E8" s="4" t="inlineStr">
        <is>
          <t>Midi</t>
        </is>
      </c>
      <c r="F8" s="4" t="inlineStr">
        <is>
          <t>À emporter</t>
        </is>
      </c>
      <c r="G8" s="5" t="n">
        <v>47</v>
      </c>
      <c r="H8" s="6" t="n">
        <v>1390</v>
      </c>
      <c r="I8" s="7">
        <f>IF('Suivi quotidien'!$F8="","",IFERROR(VLOOKUP('Suivi quotidien'!$F8,'Paramètres &amp; aide'!$A$2:$B$4,2,FALSE),0))</f>
        <v/>
      </c>
      <c r="J8" s="8">
        <f>IF(OR('Suivi quotidien'!$H8="",'Suivi quotidien'!$I8=""),"",IFERROR('Suivi quotidien'!$H8/(1+'Suivi quotidien'!$I8),0))</f>
        <v/>
      </c>
      <c r="K8" s="6" t="n">
        <v>330</v>
      </c>
      <c r="L8" s="5" t="n">
        <v>18</v>
      </c>
      <c r="M8" s="6" t="n">
        <v>430</v>
      </c>
      <c r="N8" s="7">
        <f>IF(OR('Suivi quotidien'!$K8="",'Suivi quotidien'!$J8=""),"",IFERROR('Suivi quotidien'!$K8/'Suivi quotidien'!$J8,0))</f>
        <v/>
      </c>
      <c r="O8" s="8">
        <f>IF(OR('Suivi quotidien'!$J8="",'Suivi quotidien'!$K8="",'Suivi quotidien'!$M8=""),"",'Suivi quotidien'!$J8-'Suivi quotidien'!$K8-'Suivi quotidien'!$M8)</f>
        <v/>
      </c>
      <c r="P8" s="8">
        <f>IF(OR('Suivi quotidien'!$H8="",'Suivi quotidien'!$G8=""),"",IFERROR('Suivi quotidien'!$H8/'Suivi quotidien'!$G8,0))</f>
        <v/>
      </c>
      <c r="Q8" s="9">
        <f>IF('Suivi quotidien'!$O8="","",IF('Suivi quotidien'!$O8&lt;0,"À contrôler",IF('Suivi quotidien'!$N8&gt;0.35,"Coût matières élevé","OK")))</f>
        <v/>
      </c>
    </row>
    <row r="9">
      <c r="A9" s="2" t="n">
        <v>46030</v>
      </c>
      <c r="B9" s="3" t="inlineStr">
        <is>
          <t>La Table des Halles</t>
        </is>
      </c>
      <c r="C9" s="3" t="inlineStr">
        <is>
          <t>Lyon</t>
        </is>
      </c>
      <c r="D9" s="3" t="inlineStr">
        <is>
          <t>Emma</t>
        </is>
      </c>
      <c r="E9" s="4" t="inlineStr">
        <is>
          <t>Soir</t>
        </is>
      </c>
      <c r="F9" s="4" t="inlineStr">
        <is>
          <t>Sur place</t>
        </is>
      </c>
      <c r="G9" s="5" t="n">
        <v>89</v>
      </c>
      <c r="H9" s="6" t="n">
        <v>2980</v>
      </c>
      <c r="I9" s="10">
        <f>IF('Suivi quotidien'!$F9="","",IFERROR(VLOOKUP('Suivi quotidien'!$F9,'Paramètres &amp; aide'!$A$2:$B$4,2,FALSE),0))</f>
        <v/>
      </c>
      <c r="J9" s="11">
        <f>IF(OR('Suivi quotidien'!$H9="",'Suivi quotidien'!$I9=""),"",IFERROR('Suivi quotidien'!$H9/(1+'Suivi quotidien'!$I9),0))</f>
        <v/>
      </c>
      <c r="K9" s="6" t="n">
        <v>850</v>
      </c>
      <c r="L9" s="5" t="n">
        <v>40</v>
      </c>
      <c r="M9" s="6" t="n">
        <v>780</v>
      </c>
      <c r="N9" s="10">
        <f>IF(OR('Suivi quotidien'!$K9="",'Suivi quotidien'!$J9=""),"",IFERROR('Suivi quotidien'!$K9/'Suivi quotidien'!$J9,0))</f>
        <v/>
      </c>
      <c r="O9" s="11">
        <f>IF(OR('Suivi quotidien'!$J9="",'Suivi quotidien'!$K9="",'Suivi quotidien'!$M9=""),"",'Suivi quotidien'!$J9-'Suivi quotidien'!$K9-'Suivi quotidien'!$M9)</f>
        <v/>
      </c>
      <c r="P9" s="11">
        <f>IF(OR('Suivi quotidien'!$H9="",'Suivi quotidien'!$G9=""),"",IFERROR('Suivi quotidien'!$H9/'Suivi quotidien'!$G9,0))</f>
        <v/>
      </c>
      <c r="Q9" s="12">
        <f>IF('Suivi quotidien'!$O9="","",IF('Suivi quotidien'!$O9&lt;0,"À contrôler",IF('Suivi quotidien'!$N9&gt;0.35,"Coût matières élevé","OK")))</f>
        <v/>
      </c>
    </row>
    <row r="10">
      <c r="A10" s="2" t="n">
        <v>46031</v>
      </c>
      <c r="B10" s="3" t="inlineStr">
        <is>
          <t>La Table des Halles</t>
        </is>
      </c>
      <c r="C10" s="3" t="inlineStr">
        <is>
          <t>Lyon</t>
        </is>
      </c>
      <c r="D10" s="3" t="inlineStr">
        <is>
          <t>Hugo</t>
        </is>
      </c>
      <c r="E10" s="4" t="inlineStr">
        <is>
          <t>Midi</t>
        </is>
      </c>
      <c r="F10" s="4" t="inlineStr">
        <is>
          <t>Sur place</t>
        </is>
      </c>
      <c r="G10" s="5" t="n">
        <v>73</v>
      </c>
      <c r="H10" s="6" t="n">
        <v>2320</v>
      </c>
      <c r="I10" s="7">
        <f>IF('Suivi quotidien'!$F10="","",IFERROR(VLOOKUP('Suivi quotidien'!$F10,'Paramètres &amp; aide'!$A$2:$B$4,2,FALSE),0))</f>
        <v/>
      </c>
      <c r="J10" s="8">
        <f>IF(OR('Suivi quotidien'!$H10="",'Suivi quotidien'!$I10=""),"",IFERROR('Suivi quotidien'!$H10/(1+'Suivi quotidien'!$I10),0))</f>
        <v/>
      </c>
      <c r="K10" s="6" t="n">
        <v>610</v>
      </c>
      <c r="L10" s="5" t="n">
        <v>33</v>
      </c>
      <c r="M10" s="6" t="n">
        <v>590</v>
      </c>
      <c r="N10" s="7">
        <f>IF(OR('Suivi quotidien'!$K10="",'Suivi quotidien'!$J10=""),"",IFERROR('Suivi quotidien'!$K10/'Suivi quotidien'!$J10,0))</f>
        <v/>
      </c>
      <c r="O10" s="8">
        <f>IF(OR('Suivi quotidien'!$J10="",'Suivi quotidien'!$K10="",'Suivi quotidien'!$M10=""),"",'Suivi quotidien'!$J10-'Suivi quotidien'!$K10-'Suivi quotidien'!$M10)</f>
        <v/>
      </c>
      <c r="P10" s="8">
        <f>IF(OR('Suivi quotidien'!$H10="",'Suivi quotidien'!$G10=""),"",IFERROR('Suivi quotidien'!$H10/'Suivi quotidien'!$G10,0))</f>
        <v/>
      </c>
      <c r="Q10" s="9">
        <f>IF('Suivi quotidien'!$O10="","",IF('Suivi quotidien'!$O10&lt;0,"À contrôler",IF('Suivi quotidien'!$N10&gt;0.35,"Coût matières élevé","OK")))</f>
        <v/>
      </c>
    </row>
    <row r="11">
      <c r="A11" s="2" t="n">
        <v>46031</v>
      </c>
      <c r="B11" s="3" t="inlineStr">
        <is>
          <t>La Table des Halles</t>
        </is>
      </c>
      <c r="C11" s="3" t="inlineStr">
        <is>
          <t>Lyon</t>
        </is>
      </c>
      <c r="D11" s="3" t="inlineStr">
        <is>
          <t>Léa</t>
        </is>
      </c>
      <c r="E11" s="4" t="inlineStr">
        <is>
          <t>Soir</t>
        </is>
      </c>
      <c r="F11" s="4" t="inlineStr">
        <is>
          <t>Alcool</t>
        </is>
      </c>
      <c r="G11" s="5" t="n">
        <v>58</v>
      </c>
      <c r="H11" s="6" t="n">
        <v>1910</v>
      </c>
      <c r="I11" s="10">
        <f>IF('Suivi quotidien'!$F11="","",IFERROR(VLOOKUP('Suivi quotidien'!$F11,'Paramètres &amp; aide'!$A$2:$B$4,2,FALSE),0))</f>
        <v/>
      </c>
      <c r="J11" s="11">
        <f>IF(OR('Suivi quotidien'!$H11="",'Suivi quotidien'!$I11=""),"",IFERROR('Suivi quotidien'!$H11/(1+'Suivi quotidien'!$I11),0))</f>
        <v/>
      </c>
      <c r="K11" s="6" t="n">
        <v>420</v>
      </c>
      <c r="L11" s="5" t="n">
        <v>26</v>
      </c>
      <c r="M11" s="6" t="n">
        <v>510</v>
      </c>
      <c r="N11" s="10">
        <f>IF(OR('Suivi quotidien'!$K11="",'Suivi quotidien'!$J11=""),"",IFERROR('Suivi quotidien'!$K11/'Suivi quotidien'!$J11,0))</f>
        <v/>
      </c>
      <c r="O11" s="11">
        <f>IF(OR('Suivi quotidien'!$J11="",'Suivi quotidien'!$K11="",'Suivi quotidien'!$M11=""),"",'Suivi quotidien'!$J11-'Suivi quotidien'!$K11-'Suivi quotidien'!$M11)</f>
        <v/>
      </c>
      <c r="P11" s="11">
        <f>IF(OR('Suivi quotidien'!$H11="",'Suivi quotidien'!$G11=""),"",IFERROR('Suivi quotidien'!$H11/'Suivi quotidien'!$G11,0))</f>
        <v/>
      </c>
      <c r="Q11" s="12">
        <f>IF('Suivi quotidien'!$O11="","",IF('Suivi quotidien'!$O11&lt;0,"À contrôler",IF('Suivi quotidien'!$N11&gt;0.35,"Coût matières élevé","OK")))</f>
        <v/>
      </c>
    </row>
    <row r="12">
      <c r="A12" s="2" t="n"/>
      <c r="B12" s="3" t="n"/>
      <c r="C12" s="3" t="n"/>
      <c r="D12" s="3" t="n"/>
      <c r="E12" s="4" t="n"/>
      <c r="F12" s="4" t="n"/>
      <c r="G12" s="5" t="n"/>
      <c r="H12" s="6" t="n"/>
      <c r="I12" s="7">
        <f>IF('Suivi quotidien'!$F12="","",IFERROR(VLOOKUP('Suivi quotidien'!$F12,'Paramètres &amp; aide'!$A$2:$B$4,2,FALSE),0))</f>
        <v/>
      </c>
      <c r="J12" s="8">
        <f>IF(OR('Suivi quotidien'!$H12="",'Suivi quotidien'!$I12=""),"",IFERROR('Suivi quotidien'!$H12/(1+'Suivi quotidien'!$I12),0))</f>
        <v/>
      </c>
      <c r="K12" s="6" t="n"/>
      <c r="L12" s="5" t="n"/>
      <c r="M12" s="6" t="n"/>
      <c r="N12" s="7">
        <f>IF(OR('Suivi quotidien'!$K12="",'Suivi quotidien'!$J12=""),"",IFERROR('Suivi quotidien'!$K12/'Suivi quotidien'!$J12,0))</f>
        <v/>
      </c>
      <c r="O12" s="8">
        <f>IF(OR('Suivi quotidien'!$J12="",'Suivi quotidien'!$K12="",'Suivi quotidien'!$M12=""),"",'Suivi quotidien'!$J12-'Suivi quotidien'!$K12-'Suivi quotidien'!$M12)</f>
        <v/>
      </c>
      <c r="P12" s="8">
        <f>IF(OR('Suivi quotidien'!$H12="",'Suivi quotidien'!$G12=""),"",IFERROR('Suivi quotidien'!$H12/'Suivi quotidien'!$G12,0))</f>
        <v/>
      </c>
      <c r="Q12" s="9">
        <f>IF('Suivi quotidien'!$O12="","",IF('Suivi quotidien'!$O12&lt;0,"À contrôler",IF('Suivi quotidien'!$N12&gt;0.35,"Coût matières élevé","OK")))</f>
        <v/>
      </c>
    </row>
    <row r="13">
      <c r="A13" s="2" t="n"/>
      <c r="B13" s="3" t="n"/>
      <c r="C13" s="3" t="n"/>
      <c r="D13" s="3" t="n"/>
      <c r="E13" s="4" t="n"/>
      <c r="F13" s="4" t="n"/>
      <c r="G13" s="5" t="n"/>
      <c r="H13" s="6" t="n"/>
      <c r="I13" s="10">
        <f>IF('Suivi quotidien'!$F13="","",IFERROR(VLOOKUP('Suivi quotidien'!$F13,'Paramètres &amp; aide'!$A$2:$B$4,2,FALSE),0))</f>
        <v/>
      </c>
      <c r="J13" s="11">
        <f>IF(OR('Suivi quotidien'!$H13="",'Suivi quotidien'!$I13=""),"",IFERROR('Suivi quotidien'!$H13/(1+'Suivi quotidien'!$I13),0))</f>
        <v/>
      </c>
      <c r="K13" s="6" t="n"/>
      <c r="L13" s="5" t="n"/>
      <c r="M13" s="6" t="n"/>
      <c r="N13" s="10">
        <f>IF(OR('Suivi quotidien'!$K13="",'Suivi quotidien'!$J13=""),"",IFERROR('Suivi quotidien'!$K13/'Suivi quotidien'!$J13,0))</f>
        <v/>
      </c>
      <c r="O13" s="11">
        <f>IF(OR('Suivi quotidien'!$J13="",'Suivi quotidien'!$K13="",'Suivi quotidien'!$M13=""),"",'Suivi quotidien'!$J13-'Suivi quotidien'!$K13-'Suivi quotidien'!$M13)</f>
        <v/>
      </c>
      <c r="P13" s="11">
        <f>IF(OR('Suivi quotidien'!$H13="",'Suivi quotidien'!$G13=""),"",IFERROR('Suivi quotidien'!$H13/'Suivi quotidien'!$G13,0))</f>
        <v/>
      </c>
      <c r="Q13" s="12">
        <f>IF('Suivi quotidien'!$O13="","",IF('Suivi quotidien'!$O13&lt;0,"À contrôler",IF('Suivi quotidien'!$N13&gt;0.35,"Coût matières élevé","OK")))</f>
        <v/>
      </c>
    </row>
    <row r="14">
      <c r="A14" s="2" t="n"/>
      <c r="B14" s="3" t="n"/>
      <c r="C14" s="3" t="n"/>
      <c r="D14" s="3" t="n"/>
      <c r="E14" s="4" t="n"/>
      <c r="F14" s="4" t="n"/>
      <c r="G14" s="5" t="n"/>
      <c r="H14" s="6" t="n"/>
      <c r="I14" s="7">
        <f>IF('Suivi quotidien'!$F14="","",IFERROR(VLOOKUP('Suivi quotidien'!$F14,'Paramètres &amp; aide'!$A$2:$B$4,2,FALSE),0))</f>
        <v/>
      </c>
      <c r="J14" s="8">
        <f>IF(OR('Suivi quotidien'!$H14="",'Suivi quotidien'!$I14=""),"",IFERROR('Suivi quotidien'!$H14/(1+'Suivi quotidien'!$I14),0))</f>
        <v/>
      </c>
      <c r="K14" s="6" t="n"/>
      <c r="L14" s="5" t="n"/>
      <c r="M14" s="6" t="n"/>
      <c r="N14" s="7">
        <f>IF(OR('Suivi quotidien'!$K14="",'Suivi quotidien'!$J14=""),"",IFERROR('Suivi quotidien'!$K14/'Suivi quotidien'!$J14,0))</f>
        <v/>
      </c>
      <c r="O14" s="8">
        <f>IF(OR('Suivi quotidien'!$J14="",'Suivi quotidien'!$K14="",'Suivi quotidien'!$M14=""),"",'Suivi quotidien'!$J14-'Suivi quotidien'!$K14-'Suivi quotidien'!$M14)</f>
        <v/>
      </c>
      <c r="P14" s="8">
        <f>IF(OR('Suivi quotidien'!$H14="",'Suivi quotidien'!$G14=""),"",IFERROR('Suivi quotidien'!$H14/'Suivi quotidien'!$G14,0))</f>
        <v/>
      </c>
      <c r="Q14" s="9">
        <f>IF('Suivi quotidien'!$O14="","",IF('Suivi quotidien'!$O14&lt;0,"À contrôler",IF('Suivi quotidien'!$N14&gt;0.35,"Coût matières élevé","OK")))</f>
        <v/>
      </c>
    </row>
    <row r="15">
      <c r="A15" s="2" t="n"/>
      <c r="B15" s="3" t="n"/>
      <c r="C15" s="3" t="n"/>
      <c r="D15" s="3" t="n"/>
      <c r="E15" s="4" t="n"/>
      <c r="F15" s="4" t="n"/>
      <c r="G15" s="5" t="n"/>
      <c r="H15" s="6" t="n"/>
      <c r="I15" s="10">
        <f>IF('Suivi quotidien'!$F15="","",IFERROR(VLOOKUP('Suivi quotidien'!$F15,'Paramètres &amp; aide'!$A$2:$B$4,2,FALSE),0))</f>
        <v/>
      </c>
      <c r="J15" s="11">
        <f>IF(OR('Suivi quotidien'!$H15="",'Suivi quotidien'!$I15=""),"",IFERROR('Suivi quotidien'!$H15/(1+'Suivi quotidien'!$I15),0))</f>
        <v/>
      </c>
      <c r="K15" s="6" t="n"/>
      <c r="L15" s="5" t="n"/>
      <c r="M15" s="6" t="n"/>
      <c r="N15" s="10">
        <f>IF(OR('Suivi quotidien'!$K15="",'Suivi quotidien'!$J15=""),"",IFERROR('Suivi quotidien'!$K15/'Suivi quotidien'!$J15,0))</f>
        <v/>
      </c>
      <c r="O15" s="11">
        <f>IF(OR('Suivi quotidien'!$J15="",'Suivi quotidien'!$K15="",'Suivi quotidien'!$M15=""),"",'Suivi quotidien'!$J15-'Suivi quotidien'!$K15-'Suivi quotidien'!$M15)</f>
        <v/>
      </c>
      <c r="P15" s="11">
        <f>IF(OR('Suivi quotidien'!$H15="",'Suivi quotidien'!$G15=""),"",IFERROR('Suivi quotidien'!$H15/'Suivi quotidien'!$G15,0))</f>
        <v/>
      </c>
      <c r="Q15" s="12">
        <f>IF('Suivi quotidien'!$O15="","",IF('Suivi quotidien'!$O15&lt;0,"À contrôler",IF('Suivi quotidien'!$N15&gt;0.35,"Coût matières élevé","OK")))</f>
        <v/>
      </c>
    </row>
    <row r="16">
      <c r="A16" s="2" t="n"/>
      <c r="B16" s="3" t="n"/>
      <c r="C16" s="3" t="n"/>
      <c r="D16" s="3" t="n"/>
      <c r="E16" s="4" t="n"/>
      <c r="F16" s="4" t="n"/>
      <c r="G16" s="5" t="n"/>
      <c r="H16" s="6" t="n"/>
      <c r="I16" s="7">
        <f>IF('Suivi quotidien'!$F16="","",IFERROR(VLOOKUP('Suivi quotidien'!$F16,'Paramètres &amp; aide'!$A$2:$B$4,2,FALSE),0))</f>
        <v/>
      </c>
      <c r="J16" s="8">
        <f>IF(OR('Suivi quotidien'!$H16="",'Suivi quotidien'!$I16=""),"",IFERROR('Suivi quotidien'!$H16/(1+'Suivi quotidien'!$I16),0))</f>
        <v/>
      </c>
      <c r="K16" s="6" t="n"/>
      <c r="L16" s="5" t="n"/>
      <c r="M16" s="6" t="n"/>
      <c r="N16" s="7">
        <f>IF(OR('Suivi quotidien'!$K16="",'Suivi quotidien'!$J16=""),"",IFERROR('Suivi quotidien'!$K16/'Suivi quotidien'!$J16,0))</f>
        <v/>
      </c>
      <c r="O16" s="8">
        <f>IF(OR('Suivi quotidien'!$J16="",'Suivi quotidien'!$K16="",'Suivi quotidien'!$M16=""),"",'Suivi quotidien'!$J16-'Suivi quotidien'!$K16-'Suivi quotidien'!$M16)</f>
        <v/>
      </c>
      <c r="P16" s="8">
        <f>IF(OR('Suivi quotidien'!$H16="",'Suivi quotidien'!$G16=""),"",IFERROR('Suivi quotidien'!$H16/'Suivi quotidien'!$G16,0))</f>
        <v/>
      </c>
      <c r="Q16" s="9">
        <f>IF('Suivi quotidien'!$O16="","",IF('Suivi quotidien'!$O16&lt;0,"À contrôler",IF('Suivi quotidien'!$N16&gt;0.35,"Coût matières élevé","OK")))</f>
        <v/>
      </c>
    </row>
    <row r="17">
      <c r="A17" s="2" t="n"/>
      <c r="B17" s="3" t="n"/>
      <c r="C17" s="3" t="n"/>
      <c r="D17" s="3" t="n"/>
      <c r="E17" s="4" t="n"/>
      <c r="F17" s="4" t="n"/>
      <c r="G17" s="5" t="n"/>
      <c r="H17" s="6" t="n"/>
      <c r="I17" s="10">
        <f>IF('Suivi quotidien'!$F17="","",IFERROR(VLOOKUP('Suivi quotidien'!$F17,'Paramètres &amp; aide'!$A$2:$B$4,2,FALSE),0))</f>
        <v/>
      </c>
      <c r="J17" s="11">
        <f>IF(OR('Suivi quotidien'!$H17="",'Suivi quotidien'!$I17=""),"",IFERROR('Suivi quotidien'!$H17/(1+'Suivi quotidien'!$I17),0))</f>
        <v/>
      </c>
      <c r="K17" s="6" t="n"/>
      <c r="L17" s="5" t="n"/>
      <c r="M17" s="6" t="n"/>
      <c r="N17" s="10">
        <f>IF(OR('Suivi quotidien'!$K17="",'Suivi quotidien'!$J17=""),"",IFERROR('Suivi quotidien'!$K17/'Suivi quotidien'!$J17,0))</f>
        <v/>
      </c>
      <c r="O17" s="11">
        <f>IF(OR('Suivi quotidien'!$J17="",'Suivi quotidien'!$K17="",'Suivi quotidien'!$M17=""),"",'Suivi quotidien'!$J17-'Suivi quotidien'!$K17-'Suivi quotidien'!$M17)</f>
        <v/>
      </c>
      <c r="P17" s="11">
        <f>IF(OR('Suivi quotidien'!$H17="",'Suivi quotidien'!$G17=""),"",IFERROR('Suivi quotidien'!$H17/'Suivi quotidien'!$G17,0))</f>
        <v/>
      </c>
      <c r="Q17" s="12">
        <f>IF('Suivi quotidien'!$O17="","",IF('Suivi quotidien'!$O17&lt;0,"À contrôler",IF('Suivi quotidien'!$N17&gt;0.35,"Coût matières élevé","OK")))</f>
        <v/>
      </c>
    </row>
    <row r="18">
      <c r="A18" s="2" t="n"/>
      <c r="B18" s="3" t="n"/>
      <c r="C18" s="3" t="n"/>
      <c r="D18" s="3" t="n"/>
      <c r="E18" s="4" t="n"/>
      <c r="F18" s="4" t="n"/>
      <c r="G18" s="5" t="n"/>
      <c r="H18" s="6" t="n"/>
      <c r="I18" s="7">
        <f>IF('Suivi quotidien'!$F18="","",IFERROR(VLOOKUP('Suivi quotidien'!$F18,'Paramètres &amp; aide'!$A$2:$B$4,2,FALSE),0))</f>
        <v/>
      </c>
      <c r="J18" s="8">
        <f>IF(OR('Suivi quotidien'!$H18="",'Suivi quotidien'!$I18=""),"",IFERROR('Suivi quotidien'!$H18/(1+'Suivi quotidien'!$I18),0))</f>
        <v/>
      </c>
      <c r="K18" s="6" t="n"/>
      <c r="L18" s="5" t="n"/>
      <c r="M18" s="6" t="n"/>
      <c r="N18" s="7">
        <f>IF(OR('Suivi quotidien'!$K18="",'Suivi quotidien'!$J18=""),"",IFERROR('Suivi quotidien'!$K18/'Suivi quotidien'!$J18,0))</f>
        <v/>
      </c>
      <c r="O18" s="8">
        <f>IF(OR('Suivi quotidien'!$J18="",'Suivi quotidien'!$K18="",'Suivi quotidien'!$M18=""),"",'Suivi quotidien'!$J18-'Suivi quotidien'!$K18-'Suivi quotidien'!$M18)</f>
        <v/>
      </c>
      <c r="P18" s="8">
        <f>IF(OR('Suivi quotidien'!$H18="",'Suivi quotidien'!$G18=""),"",IFERROR('Suivi quotidien'!$H18/'Suivi quotidien'!$G18,0))</f>
        <v/>
      </c>
      <c r="Q18" s="9">
        <f>IF('Suivi quotidien'!$O18="","",IF('Suivi quotidien'!$O18&lt;0,"À contrôler",IF('Suivi quotidien'!$N18&gt;0.35,"Coût matières élevé","OK")))</f>
        <v/>
      </c>
    </row>
    <row r="19">
      <c r="A19" s="2" t="n"/>
      <c r="B19" s="3" t="n"/>
      <c r="C19" s="3" t="n"/>
      <c r="D19" s="3" t="n"/>
      <c r="E19" s="4" t="n"/>
      <c r="F19" s="4" t="n"/>
      <c r="G19" s="5" t="n"/>
      <c r="H19" s="6" t="n"/>
      <c r="I19" s="10">
        <f>IF('Suivi quotidien'!$F19="","",IFERROR(VLOOKUP('Suivi quotidien'!$F19,'Paramètres &amp; aide'!$A$2:$B$4,2,FALSE),0))</f>
        <v/>
      </c>
      <c r="J19" s="11">
        <f>IF(OR('Suivi quotidien'!$H19="",'Suivi quotidien'!$I19=""),"",IFERROR('Suivi quotidien'!$H19/(1+'Suivi quotidien'!$I19),0))</f>
        <v/>
      </c>
      <c r="K19" s="6" t="n"/>
      <c r="L19" s="5" t="n"/>
      <c r="M19" s="6" t="n"/>
      <c r="N19" s="10">
        <f>IF(OR('Suivi quotidien'!$K19="",'Suivi quotidien'!$J19=""),"",IFERROR('Suivi quotidien'!$K19/'Suivi quotidien'!$J19,0))</f>
        <v/>
      </c>
      <c r="O19" s="11">
        <f>IF(OR('Suivi quotidien'!$J19="",'Suivi quotidien'!$K19="",'Suivi quotidien'!$M19=""),"",'Suivi quotidien'!$J19-'Suivi quotidien'!$K19-'Suivi quotidien'!$M19)</f>
        <v/>
      </c>
      <c r="P19" s="11">
        <f>IF(OR('Suivi quotidien'!$H19="",'Suivi quotidien'!$G19=""),"",IFERROR('Suivi quotidien'!$H19/'Suivi quotidien'!$G19,0))</f>
        <v/>
      </c>
      <c r="Q19" s="12">
        <f>IF('Suivi quotidien'!$O19="","",IF('Suivi quotidien'!$O19&lt;0,"À contrôler",IF('Suivi quotidien'!$N19&gt;0.35,"Coût matières élevé","OK")))</f>
        <v/>
      </c>
    </row>
    <row r="20">
      <c r="A20" s="2" t="n"/>
      <c r="B20" s="3" t="n"/>
      <c r="C20" s="3" t="n"/>
      <c r="D20" s="3" t="n"/>
      <c r="E20" s="4" t="n"/>
      <c r="F20" s="4" t="n"/>
      <c r="G20" s="5" t="n"/>
      <c r="H20" s="6" t="n"/>
      <c r="I20" s="7">
        <f>IF('Suivi quotidien'!$F20="","",IFERROR(VLOOKUP('Suivi quotidien'!$F20,'Paramètres &amp; aide'!$A$2:$B$4,2,FALSE),0))</f>
        <v/>
      </c>
      <c r="J20" s="8">
        <f>IF(OR('Suivi quotidien'!$H20="",'Suivi quotidien'!$I20=""),"",IFERROR('Suivi quotidien'!$H20/(1+'Suivi quotidien'!$I20),0))</f>
        <v/>
      </c>
      <c r="K20" s="6" t="n"/>
      <c r="L20" s="5" t="n"/>
      <c r="M20" s="6" t="n"/>
      <c r="N20" s="7">
        <f>IF(OR('Suivi quotidien'!$K20="",'Suivi quotidien'!$J20=""),"",IFERROR('Suivi quotidien'!$K20/'Suivi quotidien'!$J20,0))</f>
        <v/>
      </c>
      <c r="O20" s="8">
        <f>IF(OR('Suivi quotidien'!$J20="",'Suivi quotidien'!$K20="",'Suivi quotidien'!$M20=""),"",'Suivi quotidien'!$J20-'Suivi quotidien'!$K20-'Suivi quotidien'!$M20)</f>
        <v/>
      </c>
      <c r="P20" s="8">
        <f>IF(OR('Suivi quotidien'!$H20="",'Suivi quotidien'!$G20=""),"",IFERROR('Suivi quotidien'!$H20/'Suivi quotidien'!$G20,0))</f>
        <v/>
      </c>
      <c r="Q20" s="9">
        <f>IF('Suivi quotidien'!$O20="","",IF('Suivi quotidien'!$O20&lt;0,"À contrôler",IF('Suivi quotidien'!$N20&gt;0.35,"Coût matières élevé","OK")))</f>
        <v/>
      </c>
    </row>
    <row r="21">
      <c r="A21" s="2" t="n"/>
      <c r="B21" s="3" t="n"/>
      <c r="C21" s="3" t="n"/>
      <c r="D21" s="3" t="n"/>
      <c r="E21" s="4" t="n"/>
      <c r="F21" s="4" t="n"/>
      <c r="G21" s="5" t="n"/>
      <c r="H21" s="6" t="n"/>
      <c r="I21" s="10">
        <f>IF('Suivi quotidien'!$F21="","",IFERROR(VLOOKUP('Suivi quotidien'!$F21,'Paramètres &amp; aide'!$A$2:$B$4,2,FALSE),0))</f>
        <v/>
      </c>
      <c r="J21" s="11">
        <f>IF(OR('Suivi quotidien'!$H21="",'Suivi quotidien'!$I21=""),"",IFERROR('Suivi quotidien'!$H21/(1+'Suivi quotidien'!$I21),0))</f>
        <v/>
      </c>
      <c r="K21" s="6" t="n"/>
      <c r="L21" s="5" t="n"/>
      <c r="M21" s="6" t="n"/>
      <c r="N21" s="10">
        <f>IF(OR('Suivi quotidien'!$K21="",'Suivi quotidien'!$J21=""),"",IFERROR('Suivi quotidien'!$K21/'Suivi quotidien'!$J21,0))</f>
        <v/>
      </c>
      <c r="O21" s="11">
        <f>IF(OR('Suivi quotidien'!$J21="",'Suivi quotidien'!$K21="",'Suivi quotidien'!$M21=""),"",'Suivi quotidien'!$J21-'Suivi quotidien'!$K21-'Suivi quotidien'!$M21)</f>
        <v/>
      </c>
      <c r="P21" s="11">
        <f>IF(OR('Suivi quotidien'!$H21="",'Suivi quotidien'!$G21=""),"",IFERROR('Suivi quotidien'!$H21/'Suivi quotidien'!$G21,0))</f>
        <v/>
      </c>
      <c r="Q21" s="12">
        <f>IF('Suivi quotidien'!$O21="","",IF('Suivi quotidien'!$O21&lt;0,"À contrôler",IF('Suivi quotidien'!$N21&gt;0.35,"Coût matières élevé","OK")))</f>
        <v/>
      </c>
    </row>
    <row r="22">
      <c r="A22" s="2" t="n"/>
      <c r="B22" s="3" t="n"/>
      <c r="C22" s="3" t="n"/>
      <c r="D22" s="3" t="n"/>
      <c r="E22" s="4" t="n"/>
      <c r="F22" s="4" t="n"/>
      <c r="G22" s="5" t="n"/>
      <c r="H22" s="6" t="n"/>
      <c r="I22" s="7">
        <f>IF('Suivi quotidien'!$F22="","",IFERROR(VLOOKUP('Suivi quotidien'!$F22,'Paramètres &amp; aide'!$A$2:$B$4,2,FALSE),0))</f>
        <v/>
      </c>
      <c r="J22" s="8">
        <f>IF(OR('Suivi quotidien'!$H22="",'Suivi quotidien'!$I22=""),"",IFERROR('Suivi quotidien'!$H22/(1+'Suivi quotidien'!$I22),0))</f>
        <v/>
      </c>
      <c r="K22" s="6" t="n"/>
      <c r="L22" s="5" t="n"/>
      <c r="M22" s="6" t="n"/>
      <c r="N22" s="7">
        <f>IF(OR('Suivi quotidien'!$K22="",'Suivi quotidien'!$J22=""),"",IFERROR('Suivi quotidien'!$K22/'Suivi quotidien'!$J22,0))</f>
        <v/>
      </c>
      <c r="O22" s="8">
        <f>IF(OR('Suivi quotidien'!$J22="",'Suivi quotidien'!$K22="",'Suivi quotidien'!$M22=""),"",'Suivi quotidien'!$J22-'Suivi quotidien'!$K22-'Suivi quotidien'!$M22)</f>
        <v/>
      </c>
      <c r="P22" s="8">
        <f>IF(OR('Suivi quotidien'!$H22="",'Suivi quotidien'!$G22=""),"",IFERROR('Suivi quotidien'!$H22/'Suivi quotidien'!$G22,0))</f>
        <v/>
      </c>
      <c r="Q22" s="9">
        <f>IF('Suivi quotidien'!$O22="","",IF('Suivi quotidien'!$O22&lt;0,"À contrôler",IF('Suivi quotidien'!$N22&gt;0.35,"Coût matières élevé","OK")))</f>
        <v/>
      </c>
    </row>
    <row r="23">
      <c r="A23" s="2" t="n"/>
      <c r="B23" s="3" t="n"/>
      <c r="C23" s="3" t="n"/>
      <c r="D23" s="3" t="n"/>
      <c r="E23" s="4" t="n"/>
      <c r="F23" s="4" t="n"/>
      <c r="G23" s="5" t="n"/>
      <c r="H23" s="6" t="n"/>
      <c r="I23" s="10">
        <f>IF('Suivi quotidien'!$F23="","",IFERROR(VLOOKUP('Suivi quotidien'!$F23,'Paramètres &amp; aide'!$A$2:$B$4,2,FALSE),0))</f>
        <v/>
      </c>
      <c r="J23" s="11">
        <f>IF(OR('Suivi quotidien'!$H23="",'Suivi quotidien'!$I23=""),"",IFERROR('Suivi quotidien'!$H23/(1+'Suivi quotidien'!$I23),0))</f>
        <v/>
      </c>
      <c r="K23" s="6" t="n"/>
      <c r="L23" s="5" t="n"/>
      <c r="M23" s="6" t="n"/>
      <c r="N23" s="10">
        <f>IF(OR('Suivi quotidien'!$K23="",'Suivi quotidien'!$J23=""),"",IFERROR('Suivi quotidien'!$K23/'Suivi quotidien'!$J23,0))</f>
        <v/>
      </c>
      <c r="O23" s="11">
        <f>IF(OR('Suivi quotidien'!$J23="",'Suivi quotidien'!$K23="",'Suivi quotidien'!$M23=""),"",'Suivi quotidien'!$J23-'Suivi quotidien'!$K23-'Suivi quotidien'!$M23)</f>
        <v/>
      </c>
      <c r="P23" s="11">
        <f>IF(OR('Suivi quotidien'!$H23="",'Suivi quotidien'!$G23=""),"",IFERROR('Suivi quotidien'!$H23/'Suivi quotidien'!$G23,0))</f>
        <v/>
      </c>
      <c r="Q23" s="12">
        <f>IF('Suivi quotidien'!$O23="","",IF('Suivi quotidien'!$O23&lt;0,"À contrôler",IF('Suivi quotidien'!$N23&gt;0.35,"Coût matières élevé","OK")))</f>
        <v/>
      </c>
    </row>
    <row r="24">
      <c r="A24" s="2" t="n"/>
      <c r="B24" s="3" t="n"/>
      <c r="C24" s="3" t="n"/>
      <c r="D24" s="3" t="n"/>
      <c r="E24" s="4" t="n"/>
      <c r="F24" s="4" t="n"/>
      <c r="G24" s="5" t="n"/>
      <c r="H24" s="6" t="n"/>
      <c r="I24" s="7">
        <f>IF('Suivi quotidien'!$F24="","",IFERROR(VLOOKUP('Suivi quotidien'!$F24,'Paramètres &amp; aide'!$A$2:$B$4,2,FALSE),0))</f>
        <v/>
      </c>
      <c r="J24" s="8">
        <f>IF(OR('Suivi quotidien'!$H24="",'Suivi quotidien'!$I24=""),"",IFERROR('Suivi quotidien'!$H24/(1+'Suivi quotidien'!$I24),0))</f>
        <v/>
      </c>
      <c r="K24" s="6" t="n"/>
      <c r="L24" s="5" t="n"/>
      <c r="M24" s="6" t="n"/>
      <c r="N24" s="7">
        <f>IF(OR('Suivi quotidien'!$K24="",'Suivi quotidien'!$J24=""),"",IFERROR('Suivi quotidien'!$K24/'Suivi quotidien'!$J24,0))</f>
        <v/>
      </c>
      <c r="O24" s="8">
        <f>IF(OR('Suivi quotidien'!$J24="",'Suivi quotidien'!$K24="",'Suivi quotidien'!$M24=""),"",'Suivi quotidien'!$J24-'Suivi quotidien'!$K24-'Suivi quotidien'!$M24)</f>
        <v/>
      </c>
      <c r="P24" s="8">
        <f>IF(OR('Suivi quotidien'!$H24="",'Suivi quotidien'!$G24=""),"",IFERROR('Suivi quotidien'!$H24/'Suivi quotidien'!$G24,0))</f>
        <v/>
      </c>
      <c r="Q24" s="9">
        <f>IF('Suivi quotidien'!$O24="","",IF('Suivi quotidien'!$O24&lt;0,"À contrôler",IF('Suivi quotidien'!$N24&gt;0.35,"Coût matières élevé","OK")))</f>
        <v/>
      </c>
    </row>
    <row r="25">
      <c r="A25" s="2" t="n"/>
      <c r="B25" s="3" t="n"/>
      <c r="C25" s="3" t="n"/>
      <c r="D25" s="3" t="n"/>
      <c r="E25" s="4" t="n"/>
      <c r="F25" s="4" t="n"/>
      <c r="G25" s="5" t="n"/>
      <c r="H25" s="6" t="n"/>
      <c r="I25" s="10">
        <f>IF('Suivi quotidien'!$F25="","",IFERROR(VLOOKUP('Suivi quotidien'!$F25,'Paramètres &amp; aide'!$A$2:$B$4,2,FALSE),0))</f>
        <v/>
      </c>
      <c r="J25" s="11">
        <f>IF(OR('Suivi quotidien'!$H25="",'Suivi quotidien'!$I25=""),"",IFERROR('Suivi quotidien'!$H25/(1+'Suivi quotidien'!$I25),0))</f>
        <v/>
      </c>
      <c r="K25" s="6" t="n"/>
      <c r="L25" s="5" t="n"/>
      <c r="M25" s="6" t="n"/>
      <c r="N25" s="10">
        <f>IF(OR('Suivi quotidien'!$K25="",'Suivi quotidien'!$J25=""),"",IFERROR('Suivi quotidien'!$K25/'Suivi quotidien'!$J25,0))</f>
        <v/>
      </c>
      <c r="O25" s="11">
        <f>IF(OR('Suivi quotidien'!$J25="",'Suivi quotidien'!$K25="",'Suivi quotidien'!$M25=""),"",'Suivi quotidien'!$J25-'Suivi quotidien'!$K25-'Suivi quotidien'!$M25)</f>
        <v/>
      </c>
      <c r="P25" s="11">
        <f>IF(OR('Suivi quotidien'!$H25="",'Suivi quotidien'!$G25=""),"",IFERROR('Suivi quotidien'!$H25/'Suivi quotidien'!$G25,0))</f>
        <v/>
      </c>
      <c r="Q25" s="12">
        <f>IF('Suivi quotidien'!$O25="","",IF('Suivi quotidien'!$O25&lt;0,"À contrôler",IF('Suivi quotidien'!$N25&gt;0.35,"Coût matières élevé","OK")))</f>
        <v/>
      </c>
    </row>
    <row r="26">
      <c r="A26" s="2" t="n"/>
      <c r="B26" s="3" t="n"/>
      <c r="C26" s="3" t="n"/>
      <c r="D26" s="3" t="n"/>
      <c r="E26" s="4" t="n"/>
      <c r="F26" s="4" t="n"/>
      <c r="G26" s="5" t="n"/>
      <c r="H26" s="6" t="n"/>
      <c r="I26" s="7">
        <f>IF('Suivi quotidien'!$F26="","",IFERROR(VLOOKUP('Suivi quotidien'!$F26,'Paramètres &amp; aide'!$A$2:$B$4,2,FALSE),0))</f>
        <v/>
      </c>
      <c r="J26" s="8">
        <f>IF(OR('Suivi quotidien'!$H26="",'Suivi quotidien'!$I26=""),"",IFERROR('Suivi quotidien'!$H26/(1+'Suivi quotidien'!$I26),0))</f>
        <v/>
      </c>
      <c r="K26" s="6" t="n"/>
      <c r="L26" s="5" t="n"/>
      <c r="M26" s="6" t="n"/>
      <c r="N26" s="7">
        <f>IF(OR('Suivi quotidien'!$K26="",'Suivi quotidien'!$J26=""),"",IFERROR('Suivi quotidien'!$K26/'Suivi quotidien'!$J26,0))</f>
        <v/>
      </c>
      <c r="O26" s="8">
        <f>IF(OR('Suivi quotidien'!$J26="",'Suivi quotidien'!$K26="",'Suivi quotidien'!$M26=""),"",'Suivi quotidien'!$J26-'Suivi quotidien'!$K26-'Suivi quotidien'!$M26)</f>
        <v/>
      </c>
      <c r="P26" s="8">
        <f>IF(OR('Suivi quotidien'!$H26="",'Suivi quotidien'!$G26=""),"",IFERROR('Suivi quotidien'!$H26/'Suivi quotidien'!$G26,0))</f>
        <v/>
      </c>
      <c r="Q26" s="9">
        <f>IF('Suivi quotidien'!$O26="","",IF('Suivi quotidien'!$O26&lt;0,"À contrôler",IF('Suivi quotidien'!$N26&gt;0.35,"Coût matières élevé","OK")))</f>
        <v/>
      </c>
    </row>
    <row r="27">
      <c r="A27" s="2" t="n"/>
      <c r="B27" s="3" t="n"/>
      <c r="C27" s="3" t="n"/>
      <c r="D27" s="3" t="n"/>
      <c r="E27" s="4" t="n"/>
      <c r="F27" s="4" t="n"/>
      <c r="G27" s="5" t="n"/>
      <c r="H27" s="6" t="n"/>
      <c r="I27" s="10">
        <f>IF('Suivi quotidien'!$F27="","",IFERROR(VLOOKUP('Suivi quotidien'!$F27,'Paramètres &amp; aide'!$A$2:$B$4,2,FALSE),0))</f>
        <v/>
      </c>
      <c r="J27" s="11">
        <f>IF(OR('Suivi quotidien'!$H27="",'Suivi quotidien'!$I27=""),"",IFERROR('Suivi quotidien'!$H27/(1+'Suivi quotidien'!$I27),0))</f>
        <v/>
      </c>
      <c r="K27" s="6" t="n"/>
      <c r="L27" s="5" t="n"/>
      <c r="M27" s="6" t="n"/>
      <c r="N27" s="10">
        <f>IF(OR('Suivi quotidien'!$K27="",'Suivi quotidien'!$J27=""),"",IFERROR('Suivi quotidien'!$K27/'Suivi quotidien'!$J27,0))</f>
        <v/>
      </c>
      <c r="O27" s="11">
        <f>IF(OR('Suivi quotidien'!$J27="",'Suivi quotidien'!$K27="",'Suivi quotidien'!$M27=""),"",'Suivi quotidien'!$J27-'Suivi quotidien'!$K27-'Suivi quotidien'!$M27)</f>
        <v/>
      </c>
      <c r="P27" s="11">
        <f>IF(OR('Suivi quotidien'!$H27="",'Suivi quotidien'!$G27=""),"",IFERROR('Suivi quotidien'!$H27/'Suivi quotidien'!$G27,0))</f>
        <v/>
      </c>
      <c r="Q27" s="12">
        <f>IF('Suivi quotidien'!$O27="","",IF('Suivi quotidien'!$O27&lt;0,"À contrôler",IF('Suivi quotidien'!$N27&gt;0.35,"Coût matières élevé","OK")))</f>
        <v/>
      </c>
    </row>
    <row r="28">
      <c r="A28" s="2" t="n"/>
      <c r="B28" s="3" t="n"/>
      <c r="C28" s="3" t="n"/>
      <c r="D28" s="3" t="n"/>
      <c r="E28" s="4" t="n"/>
      <c r="F28" s="4" t="n"/>
      <c r="G28" s="5" t="n"/>
      <c r="H28" s="6" t="n"/>
      <c r="I28" s="7">
        <f>IF('Suivi quotidien'!$F28="","",IFERROR(VLOOKUP('Suivi quotidien'!$F28,'Paramètres &amp; aide'!$A$2:$B$4,2,FALSE),0))</f>
        <v/>
      </c>
      <c r="J28" s="8">
        <f>IF(OR('Suivi quotidien'!$H28="",'Suivi quotidien'!$I28=""),"",IFERROR('Suivi quotidien'!$H28/(1+'Suivi quotidien'!$I28),0))</f>
        <v/>
      </c>
      <c r="K28" s="6" t="n"/>
      <c r="L28" s="5" t="n"/>
      <c r="M28" s="6" t="n"/>
      <c r="N28" s="7">
        <f>IF(OR('Suivi quotidien'!$K28="",'Suivi quotidien'!$J28=""),"",IFERROR('Suivi quotidien'!$K28/'Suivi quotidien'!$J28,0))</f>
        <v/>
      </c>
      <c r="O28" s="8">
        <f>IF(OR('Suivi quotidien'!$J28="",'Suivi quotidien'!$K28="",'Suivi quotidien'!$M28=""),"",'Suivi quotidien'!$J28-'Suivi quotidien'!$K28-'Suivi quotidien'!$M28)</f>
        <v/>
      </c>
      <c r="P28" s="8">
        <f>IF(OR('Suivi quotidien'!$H28="",'Suivi quotidien'!$G28=""),"",IFERROR('Suivi quotidien'!$H28/'Suivi quotidien'!$G28,0))</f>
        <v/>
      </c>
      <c r="Q28" s="9">
        <f>IF('Suivi quotidien'!$O28="","",IF('Suivi quotidien'!$O28&lt;0,"À contrôler",IF('Suivi quotidien'!$N28&gt;0.35,"Coût matières élevé","OK")))</f>
        <v/>
      </c>
    </row>
    <row r="29">
      <c r="A29" s="2" t="n"/>
      <c r="B29" s="3" t="n"/>
      <c r="C29" s="3" t="n"/>
      <c r="D29" s="3" t="n"/>
      <c r="E29" s="4" t="n"/>
      <c r="F29" s="4" t="n"/>
      <c r="G29" s="5" t="n"/>
      <c r="H29" s="6" t="n"/>
      <c r="I29" s="10">
        <f>IF('Suivi quotidien'!$F29="","",IFERROR(VLOOKUP('Suivi quotidien'!$F29,'Paramètres &amp; aide'!$A$2:$B$4,2,FALSE),0))</f>
        <v/>
      </c>
      <c r="J29" s="11">
        <f>IF(OR('Suivi quotidien'!$H29="",'Suivi quotidien'!$I29=""),"",IFERROR('Suivi quotidien'!$H29/(1+'Suivi quotidien'!$I29),0))</f>
        <v/>
      </c>
      <c r="K29" s="6" t="n"/>
      <c r="L29" s="5" t="n"/>
      <c r="M29" s="6" t="n"/>
      <c r="N29" s="10">
        <f>IF(OR('Suivi quotidien'!$K29="",'Suivi quotidien'!$J29=""),"",IFERROR('Suivi quotidien'!$K29/'Suivi quotidien'!$J29,0))</f>
        <v/>
      </c>
      <c r="O29" s="11">
        <f>IF(OR('Suivi quotidien'!$J29="",'Suivi quotidien'!$K29="",'Suivi quotidien'!$M29=""),"",'Suivi quotidien'!$J29-'Suivi quotidien'!$K29-'Suivi quotidien'!$M29)</f>
        <v/>
      </c>
      <c r="P29" s="11">
        <f>IF(OR('Suivi quotidien'!$H29="",'Suivi quotidien'!$G29=""),"",IFERROR('Suivi quotidien'!$H29/'Suivi quotidien'!$G29,0))</f>
        <v/>
      </c>
      <c r="Q29" s="12">
        <f>IF('Suivi quotidien'!$O29="","",IF('Suivi quotidien'!$O29&lt;0,"À contrôler",IF('Suivi quotidien'!$N29&gt;0.35,"Coût matières élevé","OK")))</f>
        <v/>
      </c>
    </row>
    <row r="30">
      <c r="A30" s="2" t="n"/>
      <c r="B30" s="3" t="n"/>
      <c r="C30" s="3" t="n"/>
      <c r="D30" s="3" t="n"/>
      <c r="E30" s="4" t="n"/>
      <c r="F30" s="4" t="n"/>
      <c r="G30" s="5" t="n"/>
      <c r="H30" s="6" t="n"/>
      <c r="I30" s="7">
        <f>IF('Suivi quotidien'!$F30="","",IFERROR(VLOOKUP('Suivi quotidien'!$F30,'Paramètres &amp; aide'!$A$2:$B$4,2,FALSE),0))</f>
        <v/>
      </c>
      <c r="J30" s="8">
        <f>IF(OR('Suivi quotidien'!$H30="",'Suivi quotidien'!$I30=""),"",IFERROR('Suivi quotidien'!$H30/(1+'Suivi quotidien'!$I30),0))</f>
        <v/>
      </c>
      <c r="K30" s="6" t="n"/>
      <c r="L30" s="5" t="n"/>
      <c r="M30" s="6" t="n"/>
      <c r="N30" s="7">
        <f>IF(OR('Suivi quotidien'!$K30="",'Suivi quotidien'!$J30=""),"",IFERROR('Suivi quotidien'!$K30/'Suivi quotidien'!$J30,0))</f>
        <v/>
      </c>
      <c r="O30" s="8">
        <f>IF(OR('Suivi quotidien'!$J30="",'Suivi quotidien'!$K30="",'Suivi quotidien'!$M30=""),"",'Suivi quotidien'!$J30-'Suivi quotidien'!$K30-'Suivi quotidien'!$M30)</f>
        <v/>
      </c>
      <c r="P30" s="8">
        <f>IF(OR('Suivi quotidien'!$H30="",'Suivi quotidien'!$G30=""),"",IFERROR('Suivi quotidien'!$H30/'Suivi quotidien'!$G30,0))</f>
        <v/>
      </c>
      <c r="Q30" s="9">
        <f>IF('Suivi quotidien'!$O30="","",IF('Suivi quotidien'!$O30&lt;0,"À contrôler",IF('Suivi quotidien'!$N30&gt;0.35,"Coût matières élevé","OK")))</f>
        <v/>
      </c>
    </row>
    <row r="31">
      <c r="A31" s="2" t="n"/>
      <c r="B31" s="3" t="n"/>
      <c r="C31" s="3" t="n"/>
      <c r="D31" s="3" t="n"/>
      <c r="E31" s="4" t="n"/>
      <c r="F31" s="4" t="n"/>
      <c r="G31" s="5" t="n"/>
      <c r="H31" s="6" t="n"/>
      <c r="I31" s="10">
        <f>IF('Suivi quotidien'!$F31="","",IFERROR(VLOOKUP('Suivi quotidien'!$F31,'Paramètres &amp; aide'!$A$2:$B$4,2,FALSE),0))</f>
        <v/>
      </c>
      <c r="J31" s="11">
        <f>IF(OR('Suivi quotidien'!$H31="",'Suivi quotidien'!$I31=""),"",IFERROR('Suivi quotidien'!$H31/(1+'Suivi quotidien'!$I31),0))</f>
        <v/>
      </c>
      <c r="K31" s="6" t="n"/>
      <c r="L31" s="5" t="n"/>
      <c r="M31" s="6" t="n"/>
      <c r="N31" s="10">
        <f>IF(OR('Suivi quotidien'!$K31="",'Suivi quotidien'!$J31=""),"",IFERROR('Suivi quotidien'!$K31/'Suivi quotidien'!$J31,0))</f>
        <v/>
      </c>
      <c r="O31" s="11">
        <f>IF(OR('Suivi quotidien'!$J31="",'Suivi quotidien'!$K31="",'Suivi quotidien'!$M31=""),"",'Suivi quotidien'!$J31-'Suivi quotidien'!$K31-'Suivi quotidien'!$M31)</f>
        <v/>
      </c>
      <c r="P31" s="11">
        <f>IF(OR('Suivi quotidien'!$H31="",'Suivi quotidien'!$G31=""),"",IFERROR('Suivi quotidien'!$H31/'Suivi quotidien'!$G31,0))</f>
        <v/>
      </c>
      <c r="Q31" s="12">
        <f>IF('Suivi quotidien'!$O31="","",IF('Suivi quotidien'!$O31&lt;0,"À contrôler",IF('Suivi quotidien'!$N31&gt;0.35,"Coût matières élevé","OK")))</f>
        <v/>
      </c>
    </row>
    <row r="32">
      <c r="A32" s="2" t="n"/>
      <c r="B32" s="3" t="n"/>
      <c r="C32" s="3" t="n"/>
      <c r="D32" s="3" t="n"/>
      <c r="E32" s="4" t="n"/>
      <c r="F32" s="4" t="n"/>
      <c r="G32" s="5" t="n"/>
      <c r="H32" s="6" t="n"/>
      <c r="I32" s="7">
        <f>IF('Suivi quotidien'!$F32="","",IFERROR(VLOOKUP('Suivi quotidien'!$F32,'Paramètres &amp; aide'!$A$2:$B$4,2,FALSE),0))</f>
        <v/>
      </c>
      <c r="J32" s="8">
        <f>IF(OR('Suivi quotidien'!$H32="",'Suivi quotidien'!$I32=""),"",IFERROR('Suivi quotidien'!$H32/(1+'Suivi quotidien'!$I32),0))</f>
        <v/>
      </c>
      <c r="K32" s="6" t="n"/>
      <c r="L32" s="5" t="n"/>
      <c r="M32" s="6" t="n"/>
      <c r="N32" s="7">
        <f>IF(OR('Suivi quotidien'!$K32="",'Suivi quotidien'!$J32=""),"",IFERROR('Suivi quotidien'!$K32/'Suivi quotidien'!$J32,0))</f>
        <v/>
      </c>
      <c r="O32" s="8">
        <f>IF(OR('Suivi quotidien'!$J32="",'Suivi quotidien'!$K32="",'Suivi quotidien'!$M32=""),"",'Suivi quotidien'!$J32-'Suivi quotidien'!$K32-'Suivi quotidien'!$M32)</f>
        <v/>
      </c>
      <c r="P32" s="8">
        <f>IF(OR('Suivi quotidien'!$H32="",'Suivi quotidien'!$G32=""),"",IFERROR('Suivi quotidien'!$H32/'Suivi quotidien'!$G32,0))</f>
        <v/>
      </c>
      <c r="Q32" s="9">
        <f>IF('Suivi quotidien'!$O32="","",IF('Suivi quotidien'!$O32&lt;0,"À contrôler",IF('Suivi quotidien'!$N32&gt;0.35,"Coût matières élevé","OK")))</f>
        <v/>
      </c>
    </row>
    <row r="33">
      <c r="A33" s="2" t="n"/>
      <c r="B33" s="3" t="n"/>
      <c r="C33" s="3" t="n"/>
      <c r="D33" s="3" t="n"/>
      <c r="E33" s="4" t="n"/>
      <c r="F33" s="4" t="n"/>
      <c r="G33" s="5" t="n"/>
      <c r="H33" s="6" t="n"/>
      <c r="I33" s="10">
        <f>IF('Suivi quotidien'!$F33="","",IFERROR(VLOOKUP('Suivi quotidien'!$F33,'Paramètres &amp; aide'!$A$2:$B$4,2,FALSE),0))</f>
        <v/>
      </c>
      <c r="J33" s="11">
        <f>IF(OR('Suivi quotidien'!$H33="",'Suivi quotidien'!$I33=""),"",IFERROR('Suivi quotidien'!$H33/(1+'Suivi quotidien'!$I33),0))</f>
        <v/>
      </c>
      <c r="K33" s="6" t="n"/>
      <c r="L33" s="5" t="n"/>
      <c r="M33" s="6" t="n"/>
      <c r="N33" s="10">
        <f>IF(OR('Suivi quotidien'!$K33="",'Suivi quotidien'!$J33=""),"",IFERROR('Suivi quotidien'!$K33/'Suivi quotidien'!$J33,0))</f>
        <v/>
      </c>
      <c r="O33" s="11">
        <f>IF(OR('Suivi quotidien'!$J33="",'Suivi quotidien'!$K33="",'Suivi quotidien'!$M33=""),"",'Suivi quotidien'!$J33-'Suivi quotidien'!$K33-'Suivi quotidien'!$M33)</f>
        <v/>
      </c>
      <c r="P33" s="11">
        <f>IF(OR('Suivi quotidien'!$H33="",'Suivi quotidien'!$G33=""),"",IFERROR('Suivi quotidien'!$H33/'Suivi quotidien'!$G33,0))</f>
        <v/>
      </c>
      <c r="Q33" s="12">
        <f>IF('Suivi quotidien'!$O33="","",IF('Suivi quotidien'!$O33&lt;0,"À contrôler",IF('Suivi quotidien'!$N33&gt;0.35,"Coût matières élevé","OK")))</f>
        <v/>
      </c>
    </row>
    <row r="34">
      <c r="A34" s="2" t="n"/>
      <c r="B34" s="3" t="n"/>
      <c r="C34" s="3" t="n"/>
      <c r="D34" s="3" t="n"/>
      <c r="E34" s="4" t="n"/>
      <c r="F34" s="4" t="n"/>
      <c r="G34" s="5" t="n"/>
      <c r="H34" s="6" t="n"/>
      <c r="I34" s="7">
        <f>IF('Suivi quotidien'!$F34="","",IFERROR(VLOOKUP('Suivi quotidien'!$F34,'Paramètres &amp; aide'!$A$2:$B$4,2,FALSE),0))</f>
        <v/>
      </c>
      <c r="J34" s="8">
        <f>IF(OR('Suivi quotidien'!$H34="",'Suivi quotidien'!$I34=""),"",IFERROR('Suivi quotidien'!$H34/(1+'Suivi quotidien'!$I34),0))</f>
        <v/>
      </c>
      <c r="K34" s="6" t="n"/>
      <c r="L34" s="5" t="n"/>
      <c r="M34" s="6" t="n"/>
      <c r="N34" s="7">
        <f>IF(OR('Suivi quotidien'!$K34="",'Suivi quotidien'!$J34=""),"",IFERROR('Suivi quotidien'!$K34/'Suivi quotidien'!$J34,0))</f>
        <v/>
      </c>
      <c r="O34" s="8">
        <f>IF(OR('Suivi quotidien'!$J34="",'Suivi quotidien'!$K34="",'Suivi quotidien'!$M34=""),"",'Suivi quotidien'!$J34-'Suivi quotidien'!$K34-'Suivi quotidien'!$M34)</f>
        <v/>
      </c>
      <c r="P34" s="8">
        <f>IF(OR('Suivi quotidien'!$H34="",'Suivi quotidien'!$G34=""),"",IFERROR('Suivi quotidien'!$H34/'Suivi quotidien'!$G34,0))</f>
        <v/>
      </c>
      <c r="Q34" s="9">
        <f>IF('Suivi quotidien'!$O34="","",IF('Suivi quotidien'!$O34&lt;0,"À contrôler",IF('Suivi quotidien'!$N34&gt;0.35,"Coût matières élevé","OK")))</f>
        <v/>
      </c>
    </row>
    <row r="35">
      <c r="A35" s="2" t="n"/>
      <c r="B35" s="3" t="n"/>
      <c r="C35" s="3" t="n"/>
      <c r="D35" s="3" t="n"/>
      <c r="E35" s="4" t="n"/>
      <c r="F35" s="4" t="n"/>
      <c r="G35" s="5" t="n"/>
      <c r="H35" s="6" t="n"/>
      <c r="I35" s="10">
        <f>IF('Suivi quotidien'!$F35="","",IFERROR(VLOOKUP('Suivi quotidien'!$F35,'Paramètres &amp; aide'!$A$2:$B$4,2,FALSE),0))</f>
        <v/>
      </c>
      <c r="J35" s="11">
        <f>IF(OR('Suivi quotidien'!$H35="",'Suivi quotidien'!$I35=""),"",IFERROR('Suivi quotidien'!$H35/(1+'Suivi quotidien'!$I35),0))</f>
        <v/>
      </c>
      <c r="K35" s="6" t="n"/>
      <c r="L35" s="5" t="n"/>
      <c r="M35" s="6" t="n"/>
      <c r="N35" s="10">
        <f>IF(OR('Suivi quotidien'!$K35="",'Suivi quotidien'!$J35=""),"",IFERROR('Suivi quotidien'!$K35/'Suivi quotidien'!$J35,0))</f>
        <v/>
      </c>
      <c r="O35" s="11">
        <f>IF(OR('Suivi quotidien'!$J35="",'Suivi quotidien'!$K35="",'Suivi quotidien'!$M35=""),"",'Suivi quotidien'!$J35-'Suivi quotidien'!$K35-'Suivi quotidien'!$M35)</f>
        <v/>
      </c>
      <c r="P35" s="11">
        <f>IF(OR('Suivi quotidien'!$H35="",'Suivi quotidien'!$G35=""),"",IFERROR('Suivi quotidien'!$H35/'Suivi quotidien'!$G35,0))</f>
        <v/>
      </c>
      <c r="Q35" s="12">
        <f>IF('Suivi quotidien'!$O35="","",IF('Suivi quotidien'!$O35&lt;0,"À contrôler",IF('Suivi quotidien'!$N35&gt;0.35,"Coût matières élevé","OK")))</f>
        <v/>
      </c>
    </row>
    <row r="36">
      <c r="A36" s="2" t="n"/>
      <c r="B36" s="3" t="n"/>
      <c r="C36" s="3" t="n"/>
      <c r="D36" s="3" t="n"/>
      <c r="E36" s="4" t="n"/>
      <c r="F36" s="4" t="n"/>
      <c r="G36" s="5" t="n"/>
      <c r="H36" s="6" t="n"/>
      <c r="I36" s="7">
        <f>IF('Suivi quotidien'!$F36="","",IFERROR(VLOOKUP('Suivi quotidien'!$F36,'Paramètres &amp; aide'!$A$2:$B$4,2,FALSE),0))</f>
        <v/>
      </c>
      <c r="J36" s="8">
        <f>IF(OR('Suivi quotidien'!$H36="",'Suivi quotidien'!$I36=""),"",IFERROR('Suivi quotidien'!$H36/(1+'Suivi quotidien'!$I36),0))</f>
        <v/>
      </c>
      <c r="K36" s="6" t="n"/>
      <c r="L36" s="5" t="n"/>
      <c r="M36" s="6" t="n"/>
      <c r="N36" s="7">
        <f>IF(OR('Suivi quotidien'!$K36="",'Suivi quotidien'!$J36=""),"",IFERROR('Suivi quotidien'!$K36/'Suivi quotidien'!$J36,0))</f>
        <v/>
      </c>
      <c r="O36" s="8">
        <f>IF(OR('Suivi quotidien'!$J36="",'Suivi quotidien'!$K36="",'Suivi quotidien'!$M36=""),"",'Suivi quotidien'!$J36-'Suivi quotidien'!$K36-'Suivi quotidien'!$M36)</f>
        <v/>
      </c>
      <c r="P36" s="8">
        <f>IF(OR('Suivi quotidien'!$H36="",'Suivi quotidien'!$G36=""),"",IFERROR('Suivi quotidien'!$H36/'Suivi quotidien'!$G36,0))</f>
        <v/>
      </c>
      <c r="Q36" s="9">
        <f>IF('Suivi quotidien'!$O36="","",IF('Suivi quotidien'!$O36&lt;0,"À contrôler",IF('Suivi quotidien'!$N36&gt;0.35,"Coût matières élevé","OK")))</f>
        <v/>
      </c>
    </row>
    <row r="37">
      <c r="A37" s="2" t="n"/>
      <c r="B37" s="3" t="n"/>
      <c r="C37" s="3" t="n"/>
      <c r="D37" s="3" t="n"/>
      <c r="E37" s="4" t="n"/>
      <c r="F37" s="4" t="n"/>
      <c r="G37" s="5" t="n"/>
      <c r="H37" s="6" t="n"/>
      <c r="I37" s="10">
        <f>IF('Suivi quotidien'!$F37="","",IFERROR(VLOOKUP('Suivi quotidien'!$F37,'Paramètres &amp; aide'!$A$2:$B$4,2,FALSE),0))</f>
        <v/>
      </c>
      <c r="J37" s="11">
        <f>IF(OR('Suivi quotidien'!$H37="",'Suivi quotidien'!$I37=""),"",IFERROR('Suivi quotidien'!$H37/(1+'Suivi quotidien'!$I37),0))</f>
        <v/>
      </c>
      <c r="K37" s="6" t="n"/>
      <c r="L37" s="5" t="n"/>
      <c r="M37" s="6" t="n"/>
      <c r="N37" s="10">
        <f>IF(OR('Suivi quotidien'!$K37="",'Suivi quotidien'!$J37=""),"",IFERROR('Suivi quotidien'!$K37/'Suivi quotidien'!$J37,0))</f>
        <v/>
      </c>
      <c r="O37" s="11">
        <f>IF(OR('Suivi quotidien'!$J37="",'Suivi quotidien'!$K37="",'Suivi quotidien'!$M37=""),"",'Suivi quotidien'!$J37-'Suivi quotidien'!$K37-'Suivi quotidien'!$M37)</f>
        <v/>
      </c>
      <c r="P37" s="11">
        <f>IF(OR('Suivi quotidien'!$H37="",'Suivi quotidien'!$G37=""),"",IFERROR('Suivi quotidien'!$H37/'Suivi quotidien'!$G37,0))</f>
        <v/>
      </c>
      <c r="Q37" s="12">
        <f>IF('Suivi quotidien'!$O37="","",IF('Suivi quotidien'!$O37&lt;0,"À contrôler",IF('Suivi quotidien'!$N37&gt;0.35,"Coût matières élevé","OK")))</f>
        <v/>
      </c>
    </row>
    <row r="38">
      <c r="A38" s="2" t="n"/>
      <c r="B38" s="3" t="n"/>
      <c r="C38" s="3" t="n"/>
      <c r="D38" s="3" t="n"/>
      <c r="E38" s="4" t="n"/>
      <c r="F38" s="4" t="n"/>
      <c r="G38" s="5" t="n"/>
      <c r="H38" s="6" t="n"/>
      <c r="I38" s="7">
        <f>IF('Suivi quotidien'!$F38="","",IFERROR(VLOOKUP('Suivi quotidien'!$F38,'Paramètres &amp; aide'!$A$2:$B$4,2,FALSE),0))</f>
        <v/>
      </c>
      <c r="J38" s="8">
        <f>IF(OR('Suivi quotidien'!$H38="",'Suivi quotidien'!$I38=""),"",IFERROR('Suivi quotidien'!$H38/(1+'Suivi quotidien'!$I38),0))</f>
        <v/>
      </c>
      <c r="K38" s="6" t="n"/>
      <c r="L38" s="5" t="n"/>
      <c r="M38" s="6" t="n"/>
      <c r="N38" s="7">
        <f>IF(OR('Suivi quotidien'!$K38="",'Suivi quotidien'!$J38=""),"",IFERROR('Suivi quotidien'!$K38/'Suivi quotidien'!$J38,0))</f>
        <v/>
      </c>
      <c r="O38" s="8">
        <f>IF(OR('Suivi quotidien'!$J38="",'Suivi quotidien'!$K38="",'Suivi quotidien'!$M38=""),"",'Suivi quotidien'!$J38-'Suivi quotidien'!$K38-'Suivi quotidien'!$M38)</f>
        <v/>
      </c>
      <c r="P38" s="8">
        <f>IF(OR('Suivi quotidien'!$H38="",'Suivi quotidien'!$G38=""),"",IFERROR('Suivi quotidien'!$H38/'Suivi quotidien'!$G38,0))</f>
        <v/>
      </c>
      <c r="Q38" s="9">
        <f>IF('Suivi quotidien'!$O38="","",IF('Suivi quotidien'!$O38&lt;0,"À contrôler",IF('Suivi quotidien'!$N38&gt;0.35,"Coût matières élevé","OK")))</f>
        <v/>
      </c>
    </row>
    <row r="39">
      <c r="A39" s="2" t="n"/>
      <c r="B39" s="3" t="n"/>
      <c r="C39" s="3" t="n"/>
      <c r="D39" s="3" t="n"/>
      <c r="E39" s="4" t="n"/>
      <c r="F39" s="4" t="n"/>
      <c r="G39" s="5" t="n"/>
      <c r="H39" s="6" t="n"/>
      <c r="I39" s="10">
        <f>IF('Suivi quotidien'!$F39="","",IFERROR(VLOOKUP('Suivi quotidien'!$F39,'Paramètres &amp; aide'!$A$2:$B$4,2,FALSE),0))</f>
        <v/>
      </c>
      <c r="J39" s="11">
        <f>IF(OR('Suivi quotidien'!$H39="",'Suivi quotidien'!$I39=""),"",IFERROR('Suivi quotidien'!$H39/(1+'Suivi quotidien'!$I39),0))</f>
        <v/>
      </c>
      <c r="K39" s="6" t="n"/>
      <c r="L39" s="5" t="n"/>
      <c r="M39" s="6" t="n"/>
      <c r="N39" s="10">
        <f>IF(OR('Suivi quotidien'!$K39="",'Suivi quotidien'!$J39=""),"",IFERROR('Suivi quotidien'!$K39/'Suivi quotidien'!$J39,0))</f>
        <v/>
      </c>
      <c r="O39" s="11">
        <f>IF(OR('Suivi quotidien'!$J39="",'Suivi quotidien'!$K39="",'Suivi quotidien'!$M39=""),"",'Suivi quotidien'!$J39-'Suivi quotidien'!$K39-'Suivi quotidien'!$M39)</f>
        <v/>
      </c>
      <c r="P39" s="11">
        <f>IF(OR('Suivi quotidien'!$H39="",'Suivi quotidien'!$G39=""),"",IFERROR('Suivi quotidien'!$H39/'Suivi quotidien'!$G39,0))</f>
        <v/>
      </c>
      <c r="Q39" s="12">
        <f>IF('Suivi quotidien'!$O39="","",IF('Suivi quotidien'!$O39&lt;0,"À contrôler",IF('Suivi quotidien'!$N39&gt;0.35,"Coût matières élevé","OK")))</f>
        <v/>
      </c>
    </row>
    <row r="40">
      <c r="A40" s="2" t="n"/>
      <c r="B40" s="3" t="n"/>
      <c r="C40" s="3" t="n"/>
      <c r="D40" s="3" t="n"/>
      <c r="E40" s="4" t="n"/>
      <c r="F40" s="4" t="n"/>
      <c r="G40" s="5" t="n"/>
      <c r="H40" s="6" t="n"/>
      <c r="I40" s="7">
        <f>IF('Suivi quotidien'!$F40="","",IFERROR(VLOOKUP('Suivi quotidien'!$F40,'Paramètres &amp; aide'!$A$2:$B$4,2,FALSE),0))</f>
        <v/>
      </c>
      <c r="J40" s="8">
        <f>IF(OR('Suivi quotidien'!$H40="",'Suivi quotidien'!$I40=""),"",IFERROR('Suivi quotidien'!$H40/(1+'Suivi quotidien'!$I40),0))</f>
        <v/>
      </c>
      <c r="K40" s="6" t="n"/>
      <c r="L40" s="5" t="n"/>
      <c r="M40" s="6" t="n"/>
      <c r="N40" s="7">
        <f>IF(OR('Suivi quotidien'!$K40="",'Suivi quotidien'!$J40=""),"",IFERROR('Suivi quotidien'!$K40/'Suivi quotidien'!$J40,0))</f>
        <v/>
      </c>
      <c r="O40" s="8">
        <f>IF(OR('Suivi quotidien'!$J40="",'Suivi quotidien'!$K40="",'Suivi quotidien'!$M40=""),"",'Suivi quotidien'!$J40-'Suivi quotidien'!$K40-'Suivi quotidien'!$M40)</f>
        <v/>
      </c>
      <c r="P40" s="8">
        <f>IF(OR('Suivi quotidien'!$H40="",'Suivi quotidien'!$G40=""),"",IFERROR('Suivi quotidien'!$H40/'Suivi quotidien'!$G40,0))</f>
        <v/>
      </c>
      <c r="Q40" s="9">
        <f>IF('Suivi quotidien'!$O40="","",IF('Suivi quotidien'!$O40&lt;0,"À contrôler",IF('Suivi quotidien'!$N40&gt;0.35,"Coût matières élevé","OK")))</f>
        <v/>
      </c>
    </row>
    <row r="41">
      <c r="A41" s="2" t="n"/>
      <c r="B41" s="3" t="n"/>
      <c r="C41" s="3" t="n"/>
      <c r="D41" s="3" t="n"/>
      <c r="E41" s="4" t="n"/>
      <c r="F41" s="4" t="n"/>
      <c r="G41" s="5" t="n"/>
      <c r="H41" s="6" t="n"/>
      <c r="I41" s="10">
        <f>IF('Suivi quotidien'!$F41="","",IFERROR(VLOOKUP('Suivi quotidien'!$F41,'Paramètres &amp; aide'!$A$2:$B$4,2,FALSE),0))</f>
        <v/>
      </c>
      <c r="J41" s="11">
        <f>IF(OR('Suivi quotidien'!$H41="",'Suivi quotidien'!$I41=""),"",IFERROR('Suivi quotidien'!$H41/(1+'Suivi quotidien'!$I41),0))</f>
        <v/>
      </c>
      <c r="K41" s="6" t="n"/>
      <c r="L41" s="5" t="n"/>
      <c r="M41" s="6" t="n"/>
      <c r="N41" s="10">
        <f>IF(OR('Suivi quotidien'!$K41="",'Suivi quotidien'!$J41=""),"",IFERROR('Suivi quotidien'!$K41/'Suivi quotidien'!$J41,0))</f>
        <v/>
      </c>
      <c r="O41" s="11">
        <f>IF(OR('Suivi quotidien'!$J41="",'Suivi quotidien'!$K41="",'Suivi quotidien'!$M41=""),"",'Suivi quotidien'!$J41-'Suivi quotidien'!$K41-'Suivi quotidien'!$M41)</f>
        <v/>
      </c>
      <c r="P41" s="11">
        <f>IF(OR('Suivi quotidien'!$H41="",'Suivi quotidien'!$G41=""),"",IFERROR('Suivi quotidien'!$H41/'Suivi quotidien'!$G41,0))</f>
        <v/>
      </c>
      <c r="Q41" s="12">
        <f>IF('Suivi quotidien'!$O41="","",IF('Suivi quotidien'!$O41&lt;0,"À contrôler",IF('Suivi quotidien'!$N41&gt;0.35,"Coût matières élevé","OK")))</f>
        <v/>
      </c>
    </row>
    <row r="42">
      <c r="A42" s="2" t="n"/>
      <c r="B42" s="3" t="n"/>
      <c r="C42" s="3" t="n"/>
      <c r="D42" s="3" t="n"/>
      <c r="E42" s="4" t="n"/>
      <c r="F42" s="4" t="n"/>
      <c r="G42" s="5" t="n"/>
      <c r="H42" s="6" t="n"/>
      <c r="I42" s="7">
        <f>IF('Suivi quotidien'!$F42="","",IFERROR(VLOOKUP('Suivi quotidien'!$F42,'Paramètres &amp; aide'!$A$2:$B$4,2,FALSE),0))</f>
        <v/>
      </c>
      <c r="J42" s="8">
        <f>IF(OR('Suivi quotidien'!$H42="",'Suivi quotidien'!$I42=""),"",IFERROR('Suivi quotidien'!$H42/(1+'Suivi quotidien'!$I42),0))</f>
        <v/>
      </c>
      <c r="K42" s="6" t="n"/>
      <c r="L42" s="5" t="n"/>
      <c r="M42" s="6" t="n"/>
      <c r="N42" s="7">
        <f>IF(OR('Suivi quotidien'!$K42="",'Suivi quotidien'!$J42=""),"",IFERROR('Suivi quotidien'!$K42/'Suivi quotidien'!$J42,0))</f>
        <v/>
      </c>
      <c r="O42" s="8">
        <f>IF(OR('Suivi quotidien'!$J42="",'Suivi quotidien'!$K42="",'Suivi quotidien'!$M42=""),"",'Suivi quotidien'!$J42-'Suivi quotidien'!$K42-'Suivi quotidien'!$M42)</f>
        <v/>
      </c>
      <c r="P42" s="8">
        <f>IF(OR('Suivi quotidien'!$H42="",'Suivi quotidien'!$G42=""),"",IFERROR('Suivi quotidien'!$H42/'Suivi quotidien'!$G42,0))</f>
        <v/>
      </c>
      <c r="Q42" s="9">
        <f>IF('Suivi quotidien'!$O42="","",IF('Suivi quotidien'!$O42&lt;0,"À contrôler",IF('Suivi quotidien'!$N42&gt;0.35,"Coût matières élevé","OK")))</f>
        <v/>
      </c>
    </row>
    <row r="43">
      <c r="A43" s="2" t="n"/>
      <c r="B43" s="3" t="n"/>
      <c r="C43" s="3" t="n"/>
      <c r="D43" s="3" t="n"/>
      <c r="E43" s="4" t="n"/>
      <c r="F43" s="4" t="n"/>
      <c r="G43" s="5" t="n"/>
      <c r="H43" s="6" t="n"/>
      <c r="I43" s="10">
        <f>IF('Suivi quotidien'!$F43="","",IFERROR(VLOOKUP('Suivi quotidien'!$F43,'Paramètres &amp; aide'!$A$2:$B$4,2,FALSE),0))</f>
        <v/>
      </c>
      <c r="J43" s="11">
        <f>IF(OR('Suivi quotidien'!$H43="",'Suivi quotidien'!$I43=""),"",IFERROR('Suivi quotidien'!$H43/(1+'Suivi quotidien'!$I43),0))</f>
        <v/>
      </c>
      <c r="K43" s="6" t="n"/>
      <c r="L43" s="5" t="n"/>
      <c r="M43" s="6" t="n"/>
      <c r="N43" s="10">
        <f>IF(OR('Suivi quotidien'!$K43="",'Suivi quotidien'!$J43=""),"",IFERROR('Suivi quotidien'!$K43/'Suivi quotidien'!$J43,0))</f>
        <v/>
      </c>
      <c r="O43" s="11">
        <f>IF(OR('Suivi quotidien'!$J43="",'Suivi quotidien'!$K43="",'Suivi quotidien'!$M43=""),"",'Suivi quotidien'!$J43-'Suivi quotidien'!$K43-'Suivi quotidien'!$M43)</f>
        <v/>
      </c>
      <c r="P43" s="11">
        <f>IF(OR('Suivi quotidien'!$H43="",'Suivi quotidien'!$G43=""),"",IFERROR('Suivi quotidien'!$H43/'Suivi quotidien'!$G43,0))</f>
        <v/>
      </c>
      <c r="Q43" s="12">
        <f>IF('Suivi quotidien'!$O43="","",IF('Suivi quotidien'!$O43&lt;0,"À contrôler",IF('Suivi quotidien'!$N43&gt;0.35,"Coût matières élevé","OK")))</f>
        <v/>
      </c>
    </row>
    <row r="44">
      <c r="A44" s="2" t="n"/>
      <c r="B44" s="3" t="n"/>
      <c r="C44" s="3" t="n"/>
      <c r="D44" s="3" t="n"/>
      <c r="E44" s="4" t="n"/>
      <c r="F44" s="4" t="n"/>
      <c r="G44" s="5" t="n"/>
      <c r="H44" s="6" t="n"/>
      <c r="I44" s="7">
        <f>IF('Suivi quotidien'!$F44="","",IFERROR(VLOOKUP('Suivi quotidien'!$F44,'Paramètres &amp; aide'!$A$2:$B$4,2,FALSE),0))</f>
        <v/>
      </c>
      <c r="J44" s="8">
        <f>IF(OR('Suivi quotidien'!$H44="",'Suivi quotidien'!$I44=""),"",IFERROR('Suivi quotidien'!$H44/(1+'Suivi quotidien'!$I44),0))</f>
        <v/>
      </c>
      <c r="K44" s="6" t="n"/>
      <c r="L44" s="5" t="n"/>
      <c r="M44" s="6" t="n"/>
      <c r="N44" s="7">
        <f>IF(OR('Suivi quotidien'!$K44="",'Suivi quotidien'!$J44=""),"",IFERROR('Suivi quotidien'!$K44/'Suivi quotidien'!$J44,0))</f>
        <v/>
      </c>
      <c r="O44" s="8">
        <f>IF(OR('Suivi quotidien'!$J44="",'Suivi quotidien'!$K44="",'Suivi quotidien'!$M44=""),"",'Suivi quotidien'!$J44-'Suivi quotidien'!$K44-'Suivi quotidien'!$M44)</f>
        <v/>
      </c>
      <c r="P44" s="8">
        <f>IF(OR('Suivi quotidien'!$H44="",'Suivi quotidien'!$G44=""),"",IFERROR('Suivi quotidien'!$H44/'Suivi quotidien'!$G44,0))</f>
        <v/>
      </c>
      <c r="Q44" s="9">
        <f>IF('Suivi quotidien'!$O44="","",IF('Suivi quotidien'!$O44&lt;0,"À contrôler",IF('Suivi quotidien'!$N44&gt;0.35,"Coût matières élevé","OK")))</f>
        <v/>
      </c>
    </row>
    <row r="45">
      <c r="A45" s="2" t="n"/>
      <c r="B45" s="3" t="n"/>
      <c r="C45" s="3" t="n"/>
      <c r="D45" s="3" t="n"/>
      <c r="E45" s="4" t="n"/>
      <c r="F45" s="4" t="n"/>
      <c r="G45" s="5" t="n"/>
      <c r="H45" s="6" t="n"/>
      <c r="I45" s="10">
        <f>IF('Suivi quotidien'!$F45="","",IFERROR(VLOOKUP('Suivi quotidien'!$F45,'Paramètres &amp; aide'!$A$2:$B$4,2,FALSE),0))</f>
        <v/>
      </c>
      <c r="J45" s="11">
        <f>IF(OR('Suivi quotidien'!$H45="",'Suivi quotidien'!$I45=""),"",IFERROR('Suivi quotidien'!$H45/(1+'Suivi quotidien'!$I45),0))</f>
        <v/>
      </c>
      <c r="K45" s="6" t="n"/>
      <c r="L45" s="5" t="n"/>
      <c r="M45" s="6" t="n"/>
      <c r="N45" s="10">
        <f>IF(OR('Suivi quotidien'!$K45="",'Suivi quotidien'!$J45=""),"",IFERROR('Suivi quotidien'!$K45/'Suivi quotidien'!$J45,0))</f>
        <v/>
      </c>
      <c r="O45" s="11">
        <f>IF(OR('Suivi quotidien'!$J45="",'Suivi quotidien'!$K45="",'Suivi quotidien'!$M45=""),"",'Suivi quotidien'!$J45-'Suivi quotidien'!$K45-'Suivi quotidien'!$M45)</f>
        <v/>
      </c>
      <c r="P45" s="11">
        <f>IF(OR('Suivi quotidien'!$H45="",'Suivi quotidien'!$G45=""),"",IFERROR('Suivi quotidien'!$H45/'Suivi quotidien'!$G45,0))</f>
        <v/>
      </c>
      <c r="Q45" s="12">
        <f>IF('Suivi quotidien'!$O45="","",IF('Suivi quotidien'!$O45&lt;0,"À contrôler",IF('Suivi quotidien'!$N45&gt;0.35,"Coût matières élevé","OK")))</f>
        <v/>
      </c>
    </row>
    <row r="46">
      <c r="A46" s="2" t="n"/>
      <c r="B46" s="3" t="n"/>
      <c r="C46" s="3" t="n"/>
      <c r="D46" s="3" t="n"/>
      <c r="E46" s="4" t="n"/>
      <c r="F46" s="4" t="n"/>
      <c r="G46" s="5" t="n"/>
      <c r="H46" s="6" t="n"/>
      <c r="I46" s="7">
        <f>IF('Suivi quotidien'!$F46="","",IFERROR(VLOOKUP('Suivi quotidien'!$F46,'Paramètres &amp; aide'!$A$2:$B$4,2,FALSE),0))</f>
        <v/>
      </c>
      <c r="J46" s="8">
        <f>IF(OR('Suivi quotidien'!$H46="",'Suivi quotidien'!$I46=""),"",IFERROR('Suivi quotidien'!$H46/(1+'Suivi quotidien'!$I46),0))</f>
        <v/>
      </c>
      <c r="K46" s="6" t="n"/>
      <c r="L46" s="5" t="n"/>
      <c r="M46" s="6" t="n"/>
      <c r="N46" s="7">
        <f>IF(OR('Suivi quotidien'!$K46="",'Suivi quotidien'!$J46=""),"",IFERROR('Suivi quotidien'!$K46/'Suivi quotidien'!$J46,0))</f>
        <v/>
      </c>
      <c r="O46" s="8">
        <f>IF(OR('Suivi quotidien'!$J46="",'Suivi quotidien'!$K46="",'Suivi quotidien'!$M46=""),"",'Suivi quotidien'!$J46-'Suivi quotidien'!$K46-'Suivi quotidien'!$M46)</f>
        <v/>
      </c>
      <c r="P46" s="8">
        <f>IF(OR('Suivi quotidien'!$H46="",'Suivi quotidien'!$G46=""),"",IFERROR('Suivi quotidien'!$H46/'Suivi quotidien'!$G46,0))</f>
        <v/>
      </c>
      <c r="Q46" s="9">
        <f>IF('Suivi quotidien'!$O46="","",IF('Suivi quotidien'!$O46&lt;0,"À contrôler",IF('Suivi quotidien'!$N46&gt;0.35,"Coût matières élevé","OK")))</f>
        <v/>
      </c>
    </row>
    <row r="47">
      <c r="A47" s="2" t="n"/>
      <c r="B47" s="3" t="n"/>
      <c r="C47" s="3" t="n"/>
      <c r="D47" s="3" t="n"/>
      <c r="E47" s="4" t="n"/>
      <c r="F47" s="4" t="n"/>
      <c r="G47" s="5" t="n"/>
      <c r="H47" s="6" t="n"/>
      <c r="I47" s="10">
        <f>IF('Suivi quotidien'!$F47="","",IFERROR(VLOOKUP('Suivi quotidien'!$F47,'Paramètres &amp; aide'!$A$2:$B$4,2,FALSE),0))</f>
        <v/>
      </c>
      <c r="J47" s="11">
        <f>IF(OR('Suivi quotidien'!$H47="",'Suivi quotidien'!$I47=""),"",IFERROR('Suivi quotidien'!$H47/(1+'Suivi quotidien'!$I47),0))</f>
        <v/>
      </c>
      <c r="K47" s="6" t="n"/>
      <c r="L47" s="5" t="n"/>
      <c r="M47" s="6" t="n"/>
      <c r="N47" s="10">
        <f>IF(OR('Suivi quotidien'!$K47="",'Suivi quotidien'!$J47=""),"",IFERROR('Suivi quotidien'!$K47/'Suivi quotidien'!$J47,0))</f>
        <v/>
      </c>
      <c r="O47" s="11">
        <f>IF(OR('Suivi quotidien'!$J47="",'Suivi quotidien'!$K47="",'Suivi quotidien'!$M47=""),"",'Suivi quotidien'!$J47-'Suivi quotidien'!$K47-'Suivi quotidien'!$M47)</f>
        <v/>
      </c>
      <c r="P47" s="11">
        <f>IF(OR('Suivi quotidien'!$H47="",'Suivi quotidien'!$G47=""),"",IFERROR('Suivi quotidien'!$H47/'Suivi quotidien'!$G47,0))</f>
        <v/>
      </c>
      <c r="Q47" s="12">
        <f>IF('Suivi quotidien'!$O47="","",IF('Suivi quotidien'!$O47&lt;0,"À contrôler",IF('Suivi quotidien'!$N47&gt;0.35,"Coût matières élevé","OK")))</f>
        <v/>
      </c>
    </row>
    <row r="48">
      <c r="A48" s="2" t="n"/>
      <c r="B48" s="3" t="n"/>
      <c r="C48" s="3" t="n"/>
      <c r="D48" s="3" t="n"/>
      <c r="E48" s="4" t="n"/>
      <c r="F48" s="4" t="n"/>
      <c r="G48" s="5" t="n"/>
      <c r="H48" s="6" t="n"/>
      <c r="I48" s="7">
        <f>IF('Suivi quotidien'!$F48="","",IFERROR(VLOOKUP('Suivi quotidien'!$F48,'Paramètres &amp; aide'!$A$2:$B$4,2,FALSE),0))</f>
        <v/>
      </c>
      <c r="J48" s="8">
        <f>IF(OR('Suivi quotidien'!$H48="",'Suivi quotidien'!$I48=""),"",IFERROR('Suivi quotidien'!$H48/(1+'Suivi quotidien'!$I48),0))</f>
        <v/>
      </c>
      <c r="K48" s="6" t="n"/>
      <c r="L48" s="5" t="n"/>
      <c r="M48" s="6" t="n"/>
      <c r="N48" s="7">
        <f>IF(OR('Suivi quotidien'!$K48="",'Suivi quotidien'!$J48=""),"",IFERROR('Suivi quotidien'!$K48/'Suivi quotidien'!$J48,0))</f>
        <v/>
      </c>
      <c r="O48" s="8">
        <f>IF(OR('Suivi quotidien'!$J48="",'Suivi quotidien'!$K48="",'Suivi quotidien'!$M48=""),"",'Suivi quotidien'!$J48-'Suivi quotidien'!$K48-'Suivi quotidien'!$M48)</f>
        <v/>
      </c>
      <c r="P48" s="8">
        <f>IF(OR('Suivi quotidien'!$H48="",'Suivi quotidien'!$G48=""),"",IFERROR('Suivi quotidien'!$H48/'Suivi quotidien'!$G48,0))</f>
        <v/>
      </c>
      <c r="Q48" s="9">
        <f>IF('Suivi quotidien'!$O48="","",IF('Suivi quotidien'!$O48&lt;0,"À contrôler",IF('Suivi quotidien'!$N48&gt;0.35,"Coût matières élevé","OK")))</f>
        <v/>
      </c>
    </row>
    <row r="49">
      <c r="A49" s="2" t="n"/>
      <c r="B49" s="3" t="n"/>
      <c r="C49" s="3" t="n"/>
      <c r="D49" s="3" t="n"/>
      <c r="E49" s="4" t="n"/>
      <c r="F49" s="4" t="n"/>
      <c r="G49" s="5" t="n"/>
      <c r="H49" s="6" t="n"/>
      <c r="I49" s="10">
        <f>IF('Suivi quotidien'!$F49="","",IFERROR(VLOOKUP('Suivi quotidien'!$F49,'Paramètres &amp; aide'!$A$2:$B$4,2,FALSE),0))</f>
        <v/>
      </c>
      <c r="J49" s="11">
        <f>IF(OR('Suivi quotidien'!$H49="",'Suivi quotidien'!$I49=""),"",IFERROR('Suivi quotidien'!$H49/(1+'Suivi quotidien'!$I49),0))</f>
        <v/>
      </c>
      <c r="K49" s="6" t="n"/>
      <c r="L49" s="5" t="n"/>
      <c r="M49" s="6" t="n"/>
      <c r="N49" s="10">
        <f>IF(OR('Suivi quotidien'!$K49="",'Suivi quotidien'!$J49=""),"",IFERROR('Suivi quotidien'!$K49/'Suivi quotidien'!$J49,0))</f>
        <v/>
      </c>
      <c r="O49" s="11">
        <f>IF(OR('Suivi quotidien'!$J49="",'Suivi quotidien'!$K49="",'Suivi quotidien'!$M49=""),"",'Suivi quotidien'!$J49-'Suivi quotidien'!$K49-'Suivi quotidien'!$M49)</f>
        <v/>
      </c>
      <c r="P49" s="11">
        <f>IF(OR('Suivi quotidien'!$H49="",'Suivi quotidien'!$G49=""),"",IFERROR('Suivi quotidien'!$H49/'Suivi quotidien'!$G49,0))</f>
        <v/>
      </c>
      <c r="Q49" s="12">
        <f>IF('Suivi quotidien'!$O49="","",IF('Suivi quotidien'!$O49&lt;0,"À contrôler",IF('Suivi quotidien'!$N49&gt;0.35,"Coût matières élevé","OK")))</f>
        <v/>
      </c>
    </row>
    <row r="50">
      <c r="A50" s="2" t="n"/>
      <c r="B50" s="3" t="n"/>
      <c r="C50" s="3" t="n"/>
      <c r="D50" s="3" t="n"/>
      <c r="E50" s="4" t="n"/>
      <c r="F50" s="4" t="n"/>
      <c r="G50" s="5" t="n"/>
      <c r="H50" s="6" t="n"/>
      <c r="I50" s="7">
        <f>IF('Suivi quotidien'!$F50="","",IFERROR(VLOOKUP('Suivi quotidien'!$F50,'Paramètres &amp; aide'!$A$2:$B$4,2,FALSE),0))</f>
        <v/>
      </c>
      <c r="J50" s="8">
        <f>IF(OR('Suivi quotidien'!$H50="",'Suivi quotidien'!$I50=""),"",IFERROR('Suivi quotidien'!$H50/(1+'Suivi quotidien'!$I50),0))</f>
        <v/>
      </c>
      <c r="K50" s="6" t="n"/>
      <c r="L50" s="5" t="n"/>
      <c r="M50" s="6" t="n"/>
      <c r="N50" s="7">
        <f>IF(OR('Suivi quotidien'!$K50="",'Suivi quotidien'!$J50=""),"",IFERROR('Suivi quotidien'!$K50/'Suivi quotidien'!$J50,0))</f>
        <v/>
      </c>
      <c r="O50" s="8">
        <f>IF(OR('Suivi quotidien'!$J50="",'Suivi quotidien'!$K50="",'Suivi quotidien'!$M50=""),"",'Suivi quotidien'!$J50-'Suivi quotidien'!$K50-'Suivi quotidien'!$M50)</f>
        <v/>
      </c>
      <c r="P50" s="8">
        <f>IF(OR('Suivi quotidien'!$H50="",'Suivi quotidien'!$G50=""),"",IFERROR('Suivi quotidien'!$H50/'Suivi quotidien'!$G50,0))</f>
        <v/>
      </c>
      <c r="Q50" s="9">
        <f>IF('Suivi quotidien'!$O50="","",IF('Suivi quotidien'!$O50&lt;0,"À contrôler",IF('Suivi quotidien'!$N50&gt;0.35,"Coût matières élevé","OK")))</f>
        <v/>
      </c>
    </row>
    <row r="51">
      <c r="A51" s="2" t="n"/>
      <c r="B51" s="3" t="n"/>
      <c r="C51" s="3" t="n"/>
      <c r="D51" s="3" t="n"/>
      <c r="E51" s="4" t="n"/>
      <c r="F51" s="4" t="n"/>
      <c r="G51" s="5" t="n"/>
      <c r="H51" s="6" t="n"/>
      <c r="I51" s="10">
        <f>IF('Suivi quotidien'!$F51="","",IFERROR(VLOOKUP('Suivi quotidien'!$F51,'Paramètres &amp; aide'!$A$2:$B$4,2,FALSE),0))</f>
        <v/>
      </c>
      <c r="J51" s="11">
        <f>IF(OR('Suivi quotidien'!$H51="",'Suivi quotidien'!$I51=""),"",IFERROR('Suivi quotidien'!$H51/(1+'Suivi quotidien'!$I51),0))</f>
        <v/>
      </c>
      <c r="K51" s="6" t="n"/>
      <c r="L51" s="5" t="n"/>
      <c r="M51" s="6" t="n"/>
      <c r="N51" s="10">
        <f>IF(OR('Suivi quotidien'!$K51="",'Suivi quotidien'!$J51=""),"",IFERROR('Suivi quotidien'!$K51/'Suivi quotidien'!$J51,0))</f>
        <v/>
      </c>
      <c r="O51" s="11">
        <f>IF(OR('Suivi quotidien'!$J51="",'Suivi quotidien'!$K51="",'Suivi quotidien'!$M51=""),"",'Suivi quotidien'!$J51-'Suivi quotidien'!$K51-'Suivi quotidien'!$M51)</f>
        <v/>
      </c>
      <c r="P51" s="11">
        <f>IF(OR('Suivi quotidien'!$H51="",'Suivi quotidien'!$G51=""),"",IFERROR('Suivi quotidien'!$H51/'Suivi quotidien'!$G51,0))</f>
        <v/>
      </c>
      <c r="Q51" s="12">
        <f>IF('Suivi quotidien'!$O51="","",IF('Suivi quotidien'!$O51&lt;0,"À contrôler",IF('Suivi quotidien'!$N51&gt;0.35,"Coût matières élevé","OK")))</f>
        <v/>
      </c>
    </row>
    <row r="52">
      <c r="A52" s="2" t="n"/>
      <c r="B52" s="3" t="n"/>
      <c r="C52" s="3" t="n"/>
      <c r="D52" s="3" t="n"/>
      <c r="E52" s="4" t="n"/>
      <c r="F52" s="4" t="n"/>
      <c r="G52" s="5" t="n"/>
      <c r="H52" s="6" t="n"/>
      <c r="I52" s="7">
        <f>IF('Suivi quotidien'!$F52="","",IFERROR(VLOOKUP('Suivi quotidien'!$F52,'Paramètres &amp; aide'!$A$2:$B$4,2,FALSE),0))</f>
        <v/>
      </c>
      <c r="J52" s="8">
        <f>IF(OR('Suivi quotidien'!$H52="",'Suivi quotidien'!$I52=""),"",IFERROR('Suivi quotidien'!$H52/(1+'Suivi quotidien'!$I52),0))</f>
        <v/>
      </c>
      <c r="K52" s="6" t="n"/>
      <c r="L52" s="5" t="n"/>
      <c r="M52" s="6" t="n"/>
      <c r="N52" s="7">
        <f>IF(OR('Suivi quotidien'!$K52="",'Suivi quotidien'!$J52=""),"",IFERROR('Suivi quotidien'!$K52/'Suivi quotidien'!$J52,0))</f>
        <v/>
      </c>
      <c r="O52" s="8">
        <f>IF(OR('Suivi quotidien'!$J52="",'Suivi quotidien'!$K52="",'Suivi quotidien'!$M52=""),"",'Suivi quotidien'!$J52-'Suivi quotidien'!$K52-'Suivi quotidien'!$M52)</f>
        <v/>
      </c>
      <c r="P52" s="8">
        <f>IF(OR('Suivi quotidien'!$H52="",'Suivi quotidien'!$G52=""),"",IFERROR('Suivi quotidien'!$H52/'Suivi quotidien'!$G52,0))</f>
        <v/>
      </c>
      <c r="Q52" s="9">
        <f>IF('Suivi quotidien'!$O52="","",IF('Suivi quotidien'!$O52&lt;0,"À contrôler",IF('Suivi quotidien'!$N52&gt;0.35,"Coût matières élevé","OK")))</f>
        <v/>
      </c>
    </row>
    <row r="53">
      <c r="A53" s="2" t="n"/>
      <c r="B53" s="3" t="n"/>
      <c r="C53" s="3" t="n"/>
      <c r="D53" s="3" t="n"/>
      <c r="E53" s="4" t="n"/>
      <c r="F53" s="4" t="n"/>
      <c r="G53" s="5" t="n"/>
      <c r="H53" s="6" t="n"/>
      <c r="I53" s="10">
        <f>IF('Suivi quotidien'!$F53="","",IFERROR(VLOOKUP('Suivi quotidien'!$F53,'Paramètres &amp; aide'!$A$2:$B$4,2,FALSE),0))</f>
        <v/>
      </c>
      <c r="J53" s="11">
        <f>IF(OR('Suivi quotidien'!$H53="",'Suivi quotidien'!$I53=""),"",IFERROR('Suivi quotidien'!$H53/(1+'Suivi quotidien'!$I53),0))</f>
        <v/>
      </c>
      <c r="K53" s="6" t="n"/>
      <c r="L53" s="5" t="n"/>
      <c r="M53" s="6" t="n"/>
      <c r="N53" s="10">
        <f>IF(OR('Suivi quotidien'!$K53="",'Suivi quotidien'!$J53=""),"",IFERROR('Suivi quotidien'!$K53/'Suivi quotidien'!$J53,0))</f>
        <v/>
      </c>
      <c r="O53" s="11">
        <f>IF(OR('Suivi quotidien'!$J53="",'Suivi quotidien'!$K53="",'Suivi quotidien'!$M53=""),"",'Suivi quotidien'!$J53-'Suivi quotidien'!$K53-'Suivi quotidien'!$M53)</f>
        <v/>
      </c>
      <c r="P53" s="11">
        <f>IF(OR('Suivi quotidien'!$H53="",'Suivi quotidien'!$G53=""),"",IFERROR('Suivi quotidien'!$H53/'Suivi quotidien'!$G53,0))</f>
        <v/>
      </c>
      <c r="Q53" s="12">
        <f>IF('Suivi quotidien'!$O53="","",IF('Suivi quotidien'!$O53&lt;0,"À contrôler",IF('Suivi quotidien'!$N53&gt;0.35,"Coût matières élevé","OK")))</f>
        <v/>
      </c>
    </row>
    <row r="54">
      <c r="A54" s="2" t="n"/>
      <c r="B54" s="3" t="n"/>
      <c r="C54" s="3" t="n"/>
      <c r="D54" s="3" t="n"/>
      <c r="E54" s="4" t="n"/>
      <c r="F54" s="4" t="n"/>
      <c r="G54" s="5" t="n"/>
      <c r="H54" s="6" t="n"/>
      <c r="I54" s="7">
        <f>IF('Suivi quotidien'!$F54="","",IFERROR(VLOOKUP('Suivi quotidien'!$F54,'Paramètres &amp; aide'!$A$2:$B$4,2,FALSE),0))</f>
        <v/>
      </c>
      <c r="J54" s="8">
        <f>IF(OR('Suivi quotidien'!$H54="",'Suivi quotidien'!$I54=""),"",IFERROR('Suivi quotidien'!$H54/(1+'Suivi quotidien'!$I54),0))</f>
        <v/>
      </c>
      <c r="K54" s="6" t="n"/>
      <c r="L54" s="5" t="n"/>
      <c r="M54" s="6" t="n"/>
      <c r="N54" s="7">
        <f>IF(OR('Suivi quotidien'!$K54="",'Suivi quotidien'!$J54=""),"",IFERROR('Suivi quotidien'!$K54/'Suivi quotidien'!$J54,0))</f>
        <v/>
      </c>
      <c r="O54" s="8">
        <f>IF(OR('Suivi quotidien'!$J54="",'Suivi quotidien'!$K54="",'Suivi quotidien'!$M54=""),"",'Suivi quotidien'!$J54-'Suivi quotidien'!$K54-'Suivi quotidien'!$M54)</f>
        <v/>
      </c>
      <c r="P54" s="8">
        <f>IF(OR('Suivi quotidien'!$H54="",'Suivi quotidien'!$G54=""),"",IFERROR('Suivi quotidien'!$H54/'Suivi quotidien'!$G54,0))</f>
        <v/>
      </c>
      <c r="Q54" s="9">
        <f>IF('Suivi quotidien'!$O54="","",IF('Suivi quotidien'!$O54&lt;0,"À contrôler",IF('Suivi quotidien'!$N54&gt;0.35,"Coût matières élevé","OK")))</f>
        <v/>
      </c>
    </row>
    <row r="55">
      <c r="A55" s="2" t="n"/>
      <c r="B55" s="3" t="n"/>
      <c r="C55" s="3" t="n"/>
      <c r="D55" s="3" t="n"/>
      <c r="E55" s="4" t="n"/>
      <c r="F55" s="4" t="n"/>
      <c r="G55" s="5" t="n"/>
      <c r="H55" s="6" t="n"/>
      <c r="I55" s="10">
        <f>IF('Suivi quotidien'!$F55="","",IFERROR(VLOOKUP('Suivi quotidien'!$F55,'Paramètres &amp; aide'!$A$2:$B$4,2,FALSE),0))</f>
        <v/>
      </c>
      <c r="J55" s="11">
        <f>IF(OR('Suivi quotidien'!$H55="",'Suivi quotidien'!$I55=""),"",IFERROR('Suivi quotidien'!$H55/(1+'Suivi quotidien'!$I55),0))</f>
        <v/>
      </c>
      <c r="K55" s="6" t="n"/>
      <c r="L55" s="5" t="n"/>
      <c r="M55" s="6" t="n"/>
      <c r="N55" s="10">
        <f>IF(OR('Suivi quotidien'!$K55="",'Suivi quotidien'!$J55=""),"",IFERROR('Suivi quotidien'!$K55/'Suivi quotidien'!$J55,0))</f>
        <v/>
      </c>
      <c r="O55" s="11">
        <f>IF(OR('Suivi quotidien'!$J55="",'Suivi quotidien'!$K55="",'Suivi quotidien'!$M55=""),"",'Suivi quotidien'!$J55-'Suivi quotidien'!$K55-'Suivi quotidien'!$M55)</f>
        <v/>
      </c>
      <c r="P55" s="11">
        <f>IF(OR('Suivi quotidien'!$H55="",'Suivi quotidien'!$G55=""),"",IFERROR('Suivi quotidien'!$H55/'Suivi quotidien'!$G55,0))</f>
        <v/>
      </c>
      <c r="Q55" s="12">
        <f>IF('Suivi quotidien'!$O55="","",IF('Suivi quotidien'!$O55&lt;0,"À contrôler",IF('Suivi quotidien'!$N55&gt;0.35,"Coût matières élevé","OK")))</f>
        <v/>
      </c>
    </row>
    <row r="56">
      <c r="A56" s="2" t="n"/>
      <c r="B56" s="3" t="n"/>
      <c r="C56" s="3" t="n"/>
      <c r="D56" s="3" t="n"/>
      <c r="E56" s="4" t="n"/>
      <c r="F56" s="4" t="n"/>
      <c r="G56" s="5" t="n"/>
      <c r="H56" s="6" t="n"/>
      <c r="I56" s="7">
        <f>IF('Suivi quotidien'!$F56="","",IFERROR(VLOOKUP('Suivi quotidien'!$F56,'Paramètres &amp; aide'!$A$2:$B$4,2,FALSE),0))</f>
        <v/>
      </c>
      <c r="J56" s="8">
        <f>IF(OR('Suivi quotidien'!$H56="",'Suivi quotidien'!$I56=""),"",IFERROR('Suivi quotidien'!$H56/(1+'Suivi quotidien'!$I56),0))</f>
        <v/>
      </c>
      <c r="K56" s="6" t="n"/>
      <c r="L56" s="5" t="n"/>
      <c r="M56" s="6" t="n"/>
      <c r="N56" s="7">
        <f>IF(OR('Suivi quotidien'!$K56="",'Suivi quotidien'!$J56=""),"",IFERROR('Suivi quotidien'!$K56/'Suivi quotidien'!$J56,0))</f>
        <v/>
      </c>
      <c r="O56" s="8">
        <f>IF(OR('Suivi quotidien'!$J56="",'Suivi quotidien'!$K56="",'Suivi quotidien'!$M56=""),"",'Suivi quotidien'!$J56-'Suivi quotidien'!$K56-'Suivi quotidien'!$M56)</f>
        <v/>
      </c>
      <c r="P56" s="8">
        <f>IF(OR('Suivi quotidien'!$H56="",'Suivi quotidien'!$G56=""),"",IFERROR('Suivi quotidien'!$H56/'Suivi quotidien'!$G56,0))</f>
        <v/>
      </c>
      <c r="Q56" s="9">
        <f>IF('Suivi quotidien'!$O56="","",IF('Suivi quotidien'!$O56&lt;0,"À contrôler",IF('Suivi quotidien'!$N56&gt;0.35,"Coût matières élevé","OK")))</f>
        <v/>
      </c>
    </row>
    <row r="57">
      <c r="A57" s="2" t="n"/>
      <c r="B57" s="3" t="n"/>
      <c r="C57" s="3" t="n"/>
      <c r="D57" s="3" t="n"/>
      <c r="E57" s="4" t="n"/>
      <c r="F57" s="4" t="n"/>
      <c r="G57" s="5" t="n"/>
      <c r="H57" s="6" t="n"/>
      <c r="I57" s="10">
        <f>IF('Suivi quotidien'!$F57="","",IFERROR(VLOOKUP('Suivi quotidien'!$F57,'Paramètres &amp; aide'!$A$2:$B$4,2,FALSE),0))</f>
        <v/>
      </c>
      <c r="J57" s="11">
        <f>IF(OR('Suivi quotidien'!$H57="",'Suivi quotidien'!$I57=""),"",IFERROR('Suivi quotidien'!$H57/(1+'Suivi quotidien'!$I57),0))</f>
        <v/>
      </c>
      <c r="K57" s="6" t="n"/>
      <c r="L57" s="5" t="n"/>
      <c r="M57" s="6" t="n"/>
      <c r="N57" s="10">
        <f>IF(OR('Suivi quotidien'!$K57="",'Suivi quotidien'!$J57=""),"",IFERROR('Suivi quotidien'!$K57/'Suivi quotidien'!$J57,0))</f>
        <v/>
      </c>
      <c r="O57" s="11">
        <f>IF(OR('Suivi quotidien'!$J57="",'Suivi quotidien'!$K57="",'Suivi quotidien'!$M57=""),"",'Suivi quotidien'!$J57-'Suivi quotidien'!$K57-'Suivi quotidien'!$M57)</f>
        <v/>
      </c>
      <c r="P57" s="11">
        <f>IF(OR('Suivi quotidien'!$H57="",'Suivi quotidien'!$G57=""),"",IFERROR('Suivi quotidien'!$H57/'Suivi quotidien'!$G57,0))</f>
        <v/>
      </c>
      <c r="Q57" s="12">
        <f>IF('Suivi quotidien'!$O57="","",IF('Suivi quotidien'!$O57&lt;0,"À contrôler",IF('Suivi quotidien'!$N57&gt;0.35,"Coût matières élevé","OK")))</f>
        <v/>
      </c>
    </row>
    <row r="58">
      <c r="A58" s="2" t="n"/>
      <c r="B58" s="3" t="n"/>
      <c r="C58" s="3" t="n"/>
      <c r="D58" s="3" t="n"/>
      <c r="E58" s="4" t="n"/>
      <c r="F58" s="4" t="n"/>
      <c r="G58" s="5" t="n"/>
      <c r="H58" s="6" t="n"/>
      <c r="I58" s="7">
        <f>IF('Suivi quotidien'!$F58="","",IFERROR(VLOOKUP('Suivi quotidien'!$F58,'Paramètres &amp; aide'!$A$2:$B$4,2,FALSE),0))</f>
        <v/>
      </c>
      <c r="J58" s="8">
        <f>IF(OR('Suivi quotidien'!$H58="",'Suivi quotidien'!$I58=""),"",IFERROR('Suivi quotidien'!$H58/(1+'Suivi quotidien'!$I58),0))</f>
        <v/>
      </c>
      <c r="K58" s="6" t="n"/>
      <c r="L58" s="5" t="n"/>
      <c r="M58" s="6" t="n"/>
      <c r="N58" s="7">
        <f>IF(OR('Suivi quotidien'!$K58="",'Suivi quotidien'!$J58=""),"",IFERROR('Suivi quotidien'!$K58/'Suivi quotidien'!$J58,0))</f>
        <v/>
      </c>
      <c r="O58" s="8">
        <f>IF(OR('Suivi quotidien'!$J58="",'Suivi quotidien'!$K58="",'Suivi quotidien'!$M58=""),"",'Suivi quotidien'!$J58-'Suivi quotidien'!$K58-'Suivi quotidien'!$M58)</f>
        <v/>
      </c>
      <c r="P58" s="8">
        <f>IF(OR('Suivi quotidien'!$H58="",'Suivi quotidien'!$G58=""),"",IFERROR('Suivi quotidien'!$H58/'Suivi quotidien'!$G58,0))</f>
        <v/>
      </c>
      <c r="Q58" s="9">
        <f>IF('Suivi quotidien'!$O58="","",IF('Suivi quotidien'!$O58&lt;0,"À contrôler",IF('Suivi quotidien'!$N58&gt;0.35,"Coût matières élevé","OK")))</f>
        <v/>
      </c>
    </row>
    <row r="59">
      <c r="A59" s="2" t="n"/>
      <c r="B59" s="3" t="n"/>
      <c r="C59" s="3" t="n"/>
      <c r="D59" s="3" t="n"/>
      <c r="E59" s="4" t="n"/>
      <c r="F59" s="4" t="n"/>
      <c r="G59" s="5" t="n"/>
      <c r="H59" s="6" t="n"/>
      <c r="I59" s="10">
        <f>IF('Suivi quotidien'!$F59="","",IFERROR(VLOOKUP('Suivi quotidien'!$F59,'Paramètres &amp; aide'!$A$2:$B$4,2,FALSE),0))</f>
        <v/>
      </c>
      <c r="J59" s="11">
        <f>IF(OR('Suivi quotidien'!$H59="",'Suivi quotidien'!$I59=""),"",IFERROR('Suivi quotidien'!$H59/(1+'Suivi quotidien'!$I59),0))</f>
        <v/>
      </c>
      <c r="K59" s="6" t="n"/>
      <c r="L59" s="5" t="n"/>
      <c r="M59" s="6" t="n"/>
      <c r="N59" s="10">
        <f>IF(OR('Suivi quotidien'!$K59="",'Suivi quotidien'!$J59=""),"",IFERROR('Suivi quotidien'!$K59/'Suivi quotidien'!$J59,0))</f>
        <v/>
      </c>
      <c r="O59" s="11">
        <f>IF(OR('Suivi quotidien'!$J59="",'Suivi quotidien'!$K59="",'Suivi quotidien'!$M59=""),"",'Suivi quotidien'!$J59-'Suivi quotidien'!$K59-'Suivi quotidien'!$M59)</f>
        <v/>
      </c>
      <c r="P59" s="11">
        <f>IF(OR('Suivi quotidien'!$H59="",'Suivi quotidien'!$G59=""),"",IFERROR('Suivi quotidien'!$H59/'Suivi quotidien'!$G59,0))</f>
        <v/>
      </c>
      <c r="Q59" s="12">
        <f>IF('Suivi quotidien'!$O59="","",IF('Suivi quotidien'!$O59&lt;0,"À contrôler",IF('Suivi quotidien'!$N59&gt;0.35,"Coût matières élevé","OK")))</f>
        <v/>
      </c>
    </row>
    <row r="60">
      <c r="A60" s="2" t="n"/>
      <c r="B60" s="3" t="n"/>
      <c r="C60" s="3" t="n"/>
      <c r="D60" s="3" t="n"/>
      <c r="E60" s="4" t="n"/>
      <c r="F60" s="4" t="n"/>
      <c r="G60" s="5" t="n"/>
      <c r="H60" s="6" t="n"/>
      <c r="I60" s="7">
        <f>IF('Suivi quotidien'!$F60="","",IFERROR(VLOOKUP('Suivi quotidien'!$F60,'Paramètres &amp; aide'!$A$2:$B$4,2,FALSE),0))</f>
        <v/>
      </c>
      <c r="J60" s="8">
        <f>IF(OR('Suivi quotidien'!$H60="",'Suivi quotidien'!$I60=""),"",IFERROR('Suivi quotidien'!$H60/(1+'Suivi quotidien'!$I60),0))</f>
        <v/>
      </c>
      <c r="K60" s="6" t="n"/>
      <c r="L60" s="5" t="n"/>
      <c r="M60" s="6" t="n"/>
      <c r="N60" s="7">
        <f>IF(OR('Suivi quotidien'!$K60="",'Suivi quotidien'!$J60=""),"",IFERROR('Suivi quotidien'!$K60/'Suivi quotidien'!$J60,0))</f>
        <v/>
      </c>
      <c r="O60" s="8">
        <f>IF(OR('Suivi quotidien'!$J60="",'Suivi quotidien'!$K60="",'Suivi quotidien'!$M60=""),"",'Suivi quotidien'!$J60-'Suivi quotidien'!$K60-'Suivi quotidien'!$M60)</f>
        <v/>
      </c>
      <c r="P60" s="8">
        <f>IF(OR('Suivi quotidien'!$H60="",'Suivi quotidien'!$G60=""),"",IFERROR('Suivi quotidien'!$H60/'Suivi quotidien'!$G60,0))</f>
        <v/>
      </c>
      <c r="Q60" s="9">
        <f>IF('Suivi quotidien'!$O60="","",IF('Suivi quotidien'!$O60&lt;0,"À contrôler",IF('Suivi quotidien'!$N60&gt;0.35,"Coût matières élevé","OK")))</f>
        <v/>
      </c>
    </row>
    <row r="61">
      <c r="A61" s="2" t="n"/>
      <c r="B61" s="3" t="n"/>
      <c r="C61" s="3" t="n"/>
      <c r="D61" s="3" t="n"/>
      <c r="E61" s="4" t="n"/>
      <c r="F61" s="4" t="n"/>
      <c r="G61" s="5" t="n"/>
      <c r="H61" s="6" t="n"/>
      <c r="I61" s="10">
        <f>IF('Suivi quotidien'!$F61="","",IFERROR(VLOOKUP('Suivi quotidien'!$F61,'Paramètres &amp; aide'!$A$2:$B$4,2,FALSE),0))</f>
        <v/>
      </c>
      <c r="J61" s="11">
        <f>IF(OR('Suivi quotidien'!$H61="",'Suivi quotidien'!$I61=""),"",IFERROR('Suivi quotidien'!$H61/(1+'Suivi quotidien'!$I61),0))</f>
        <v/>
      </c>
      <c r="K61" s="6" t="n"/>
      <c r="L61" s="5" t="n"/>
      <c r="M61" s="6" t="n"/>
      <c r="N61" s="10">
        <f>IF(OR('Suivi quotidien'!$K61="",'Suivi quotidien'!$J61=""),"",IFERROR('Suivi quotidien'!$K61/'Suivi quotidien'!$J61,0))</f>
        <v/>
      </c>
      <c r="O61" s="11">
        <f>IF(OR('Suivi quotidien'!$J61="",'Suivi quotidien'!$K61="",'Suivi quotidien'!$M61=""),"",'Suivi quotidien'!$J61-'Suivi quotidien'!$K61-'Suivi quotidien'!$M61)</f>
        <v/>
      </c>
      <c r="P61" s="11">
        <f>IF(OR('Suivi quotidien'!$H61="",'Suivi quotidien'!$G61=""),"",IFERROR('Suivi quotidien'!$H61/'Suivi quotidien'!$G61,0))</f>
        <v/>
      </c>
      <c r="Q61" s="12">
        <f>IF('Suivi quotidien'!$O61="","",IF('Suivi quotidien'!$O61&lt;0,"À contrôler",IF('Suivi quotidien'!$N61&gt;0.35,"Coût matières élevé","OK")))</f>
        <v/>
      </c>
    </row>
    <row r="62">
      <c r="A62" s="2" t="n"/>
      <c r="B62" s="3" t="n"/>
      <c r="C62" s="3" t="n"/>
      <c r="D62" s="3" t="n"/>
      <c r="E62" s="4" t="n"/>
      <c r="F62" s="4" t="n"/>
      <c r="G62" s="5" t="n"/>
      <c r="H62" s="6" t="n"/>
      <c r="I62" s="7">
        <f>IF('Suivi quotidien'!$F62="","",IFERROR(VLOOKUP('Suivi quotidien'!$F62,'Paramètres &amp; aide'!$A$2:$B$4,2,FALSE),0))</f>
        <v/>
      </c>
      <c r="J62" s="8">
        <f>IF(OR('Suivi quotidien'!$H62="",'Suivi quotidien'!$I62=""),"",IFERROR('Suivi quotidien'!$H62/(1+'Suivi quotidien'!$I62),0))</f>
        <v/>
      </c>
      <c r="K62" s="6" t="n"/>
      <c r="L62" s="5" t="n"/>
      <c r="M62" s="6" t="n"/>
      <c r="N62" s="7">
        <f>IF(OR('Suivi quotidien'!$K62="",'Suivi quotidien'!$J62=""),"",IFERROR('Suivi quotidien'!$K62/'Suivi quotidien'!$J62,0))</f>
        <v/>
      </c>
      <c r="O62" s="8">
        <f>IF(OR('Suivi quotidien'!$J62="",'Suivi quotidien'!$K62="",'Suivi quotidien'!$M62=""),"",'Suivi quotidien'!$J62-'Suivi quotidien'!$K62-'Suivi quotidien'!$M62)</f>
        <v/>
      </c>
      <c r="P62" s="8">
        <f>IF(OR('Suivi quotidien'!$H62="",'Suivi quotidien'!$G62=""),"",IFERROR('Suivi quotidien'!$H62/'Suivi quotidien'!$G62,0))</f>
        <v/>
      </c>
      <c r="Q62" s="9">
        <f>IF('Suivi quotidien'!$O62="","",IF('Suivi quotidien'!$O62&lt;0,"À contrôler",IF('Suivi quotidien'!$N62&gt;0.35,"Coût matières élevé","OK")))</f>
        <v/>
      </c>
    </row>
    <row r="63">
      <c r="A63" s="2" t="n"/>
      <c r="B63" s="3" t="n"/>
      <c r="C63" s="3" t="n"/>
      <c r="D63" s="3" t="n"/>
      <c r="E63" s="4" t="n"/>
      <c r="F63" s="4" t="n"/>
      <c r="G63" s="5" t="n"/>
      <c r="H63" s="6" t="n"/>
      <c r="I63" s="10">
        <f>IF('Suivi quotidien'!$F63="","",IFERROR(VLOOKUP('Suivi quotidien'!$F63,'Paramètres &amp; aide'!$A$2:$B$4,2,FALSE),0))</f>
        <v/>
      </c>
      <c r="J63" s="11">
        <f>IF(OR('Suivi quotidien'!$H63="",'Suivi quotidien'!$I63=""),"",IFERROR('Suivi quotidien'!$H63/(1+'Suivi quotidien'!$I63),0))</f>
        <v/>
      </c>
      <c r="K63" s="6" t="n"/>
      <c r="L63" s="5" t="n"/>
      <c r="M63" s="6" t="n"/>
      <c r="N63" s="10">
        <f>IF(OR('Suivi quotidien'!$K63="",'Suivi quotidien'!$J63=""),"",IFERROR('Suivi quotidien'!$K63/'Suivi quotidien'!$J63,0))</f>
        <v/>
      </c>
      <c r="O63" s="11">
        <f>IF(OR('Suivi quotidien'!$J63="",'Suivi quotidien'!$K63="",'Suivi quotidien'!$M63=""),"",'Suivi quotidien'!$J63-'Suivi quotidien'!$K63-'Suivi quotidien'!$M63)</f>
        <v/>
      </c>
      <c r="P63" s="11">
        <f>IF(OR('Suivi quotidien'!$H63="",'Suivi quotidien'!$G63=""),"",IFERROR('Suivi quotidien'!$H63/'Suivi quotidien'!$G63,0))</f>
        <v/>
      </c>
      <c r="Q63" s="12">
        <f>IF('Suivi quotidien'!$O63="","",IF('Suivi quotidien'!$O63&lt;0,"À contrôler",IF('Suivi quotidien'!$N63&gt;0.35,"Coût matières élevé","OK")))</f>
        <v/>
      </c>
    </row>
    <row r="64">
      <c r="A64" s="2" t="n"/>
      <c r="B64" s="3" t="n"/>
      <c r="C64" s="3" t="n"/>
      <c r="D64" s="3" t="n"/>
      <c r="E64" s="4" t="n"/>
      <c r="F64" s="4" t="n"/>
      <c r="G64" s="5" t="n"/>
      <c r="H64" s="6" t="n"/>
      <c r="I64" s="7">
        <f>IF('Suivi quotidien'!$F64="","",IFERROR(VLOOKUP('Suivi quotidien'!$F64,'Paramètres &amp; aide'!$A$2:$B$4,2,FALSE),0))</f>
        <v/>
      </c>
      <c r="J64" s="8">
        <f>IF(OR('Suivi quotidien'!$H64="",'Suivi quotidien'!$I64=""),"",IFERROR('Suivi quotidien'!$H64/(1+'Suivi quotidien'!$I64),0))</f>
        <v/>
      </c>
      <c r="K64" s="6" t="n"/>
      <c r="L64" s="5" t="n"/>
      <c r="M64" s="6" t="n"/>
      <c r="N64" s="7">
        <f>IF(OR('Suivi quotidien'!$K64="",'Suivi quotidien'!$J64=""),"",IFERROR('Suivi quotidien'!$K64/'Suivi quotidien'!$J64,0))</f>
        <v/>
      </c>
      <c r="O64" s="8">
        <f>IF(OR('Suivi quotidien'!$J64="",'Suivi quotidien'!$K64="",'Suivi quotidien'!$M64=""),"",'Suivi quotidien'!$J64-'Suivi quotidien'!$K64-'Suivi quotidien'!$M64)</f>
        <v/>
      </c>
      <c r="P64" s="8">
        <f>IF(OR('Suivi quotidien'!$H64="",'Suivi quotidien'!$G64=""),"",IFERROR('Suivi quotidien'!$H64/'Suivi quotidien'!$G64,0))</f>
        <v/>
      </c>
      <c r="Q64" s="9">
        <f>IF('Suivi quotidien'!$O64="","",IF('Suivi quotidien'!$O64&lt;0,"À contrôler",IF('Suivi quotidien'!$N64&gt;0.35,"Coût matières élevé","OK")))</f>
        <v/>
      </c>
    </row>
    <row r="65">
      <c r="A65" s="2" t="n"/>
      <c r="B65" s="3" t="n"/>
      <c r="C65" s="3" t="n"/>
      <c r="D65" s="3" t="n"/>
      <c r="E65" s="4" t="n"/>
      <c r="F65" s="4" t="n"/>
      <c r="G65" s="5" t="n"/>
      <c r="H65" s="6" t="n"/>
      <c r="I65" s="10">
        <f>IF('Suivi quotidien'!$F65="","",IFERROR(VLOOKUP('Suivi quotidien'!$F65,'Paramètres &amp; aide'!$A$2:$B$4,2,FALSE),0))</f>
        <v/>
      </c>
      <c r="J65" s="11">
        <f>IF(OR('Suivi quotidien'!$H65="",'Suivi quotidien'!$I65=""),"",IFERROR('Suivi quotidien'!$H65/(1+'Suivi quotidien'!$I65),0))</f>
        <v/>
      </c>
      <c r="K65" s="6" t="n"/>
      <c r="L65" s="5" t="n"/>
      <c r="M65" s="6" t="n"/>
      <c r="N65" s="10">
        <f>IF(OR('Suivi quotidien'!$K65="",'Suivi quotidien'!$J65=""),"",IFERROR('Suivi quotidien'!$K65/'Suivi quotidien'!$J65,0))</f>
        <v/>
      </c>
      <c r="O65" s="11">
        <f>IF(OR('Suivi quotidien'!$J65="",'Suivi quotidien'!$K65="",'Suivi quotidien'!$M65=""),"",'Suivi quotidien'!$J65-'Suivi quotidien'!$K65-'Suivi quotidien'!$M65)</f>
        <v/>
      </c>
      <c r="P65" s="11">
        <f>IF(OR('Suivi quotidien'!$H65="",'Suivi quotidien'!$G65=""),"",IFERROR('Suivi quotidien'!$H65/'Suivi quotidien'!$G65,0))</f>
        <v/>
      </c>
      <c r="Q65" s="12">
        <f>IF('Suivi quotidien'!$O65="","",IF('Suivi quotidien'!$O65&lt;0,"À contrôler",IF('Suivi quotidien'!$N65&gt;0.35,"Coût matières élevé","OK")))</f>
        <v/>
      </c>
    </row>
    <row r="66">
      <c r="A66" s="2" t="n"/>
      <c r="B66" s="3" t="n"/>
      <c r="C66" s="3" t="n"/>
      <c r="D66" s="3" t="n"/>
      <c r="E66" s="4" t="n"/>
      <c r="F66" s="4" t="n"/>
      <c r="G66" s="5" t="n"/>
      <c r="H66" s="6" t="n"/>
      <c r="I66" s="7">
        <f>IF('Suivi quotidien'!$F66="","",IFERROR(VLOOKUP('Suivi quotidien'!$F66,'Paramètres &amp; aide'!$A$2:$B$4,2,FALSE),0))</f>
        <v/>
      </c>
      <c r="J66" s="8">
        <f>IF(OR('Suivi quotidien'!$H66="",'Suivi quotidien'!$I66=""),"",IFERROR('Suivi quotidien'!$H66/(1+'Suivi quotidien'!$I66),0))</f>
        <v/>
      </c>
      <c r="K66" s="6" t="n"/>
      <c r="L66" s="5" t="n"/>
      <c r="M66" s="6" t="n"/>
      <c r="N66" s="7">
        <f>IF(OR('Suivi quotidien'!$K66="",'Suivi quotidien'!$J66=""),"",IFERROR('Suivi quotidien'!$K66/'Suivi quotidien'!$J66,0))</f>
        <v/>
      </c>
      <c r="O66" s="8">
        <f>IF(OR('Suivi quotidien'!$J66="",'Suivi quotidien'!$K66="",'Suivi quotidien'!$M66=""),"",'Suivi quotidien'!$J66-'Suivi quotidien'!$K66-'Suivi quotidien'!$M66)</f>
        <v/>
      </c>
      <c r="P66" s="8">
        <f>IF(OR('Suivi quotidien'!$H66="",'Suivi quotidien'!$G66=""),"",IFERROR('Suivi quotidien'!$H66/'Suivi quotidien'!$G66,0))</f>
        <v/>
      </c>
      <c r="Q66" s="9">
        <f>IF('Suivi quotidien'!$O66="","",IF('Suivi quotidien'!$O66&lt;0,"À contrôler",IF('Suivi quotidien'!$N66&gt;0.35,"Coût matières élevé","OK")))</f>
        <v/>
      </c>
    </row>
    <row r="67">
      <c r="A67" s="2" t="n"/>
      <c r="B67" s="3" t="n"/>
      <c r="C67" s="3" t="n"/>
      <c r="D67" s="3" t="n"/>
      <c r="E67" s="4" t="n"/>
      <c r="F67" s="4" t="n"/>
      <c r="G67" s="5" t="n"/>
      <c r="H67" s="6" t="n"/>
      <c r="I67" s="10">
        <f>IF('Suivi quotidien'!$F67="","",IFERROR(VLOOKUP('Suivi quotidien'!$F67,'Paramètres &amp; aide'!$A$2:$B$4,2,FALSE),0))</f>
        <v/>
      </c>
      <c r="J67" s="11">
        <f>IF(OR('Suivi quotidien'!$H67="",'Suivi quotidien'!$I67=""),"",IFERROR('Suivi quotidien'!$H67/(1+'Suivi quotidien'!$I67),0))</f>
        <v/>
      </c>
      <c r="K67" s="6" t="n"/>
      <c r="L67" s="5" t="n"/>
      <c r="M67" s="6" t="n"/>
      <c r="N67" s="10">
        <f>IF(OR('Suivi quotidien'!$K67="",'Suivi quotidien'!$J67=""),"",IFERROR('Suivi quotidien'!$K67/'Suivi quotidien'!$J67,0))</f>
        <v/>
      </c>
      <c r="O67" s="11">
        <f>IF(OR('Suivi quotidien'!$J67="",'Suivi quotidien'!$K67="",'Suivi quotidien'!$M67=""),"",'Suivi quotidien'!$J67-'Suivi quotidien'!$K67-'Suivi quotidien'!$M67)</f>
        <v/>
      </c>
      <c r="P67" s="11">
        <f>IF(OR('Suivi quotidien'!$H67="",'Suivi quotidien'!$G67=""),"",IFERROR('Suivi quotidien'!$H67/'Suivi quotidien'!$G67,0))</f>
        <v/>
      </c>
      <c r="Q67" s="12">
        <f>IF('Suivi quotidien'!$O67="","",IF('Suivi quotidien'!$O67&lt;0,"À contrôler",IF('Suivi quotidien'!$N67&gt;0.35,"Coût matières élevé","OK")))</f>
        <v/>
      </c>
    </row>
    <row r="68">
      <c r="A68" s="2" t="n"/>
      <c r="B68" s="3" t="n"/>
      <c r="C68" s="3" t="n"/>
      <c r="D68" s="3" t="n"/>
      <c r="E68" s="4" t="n"/>
      <c r="F68" s="4" t="n"/>
      <c r="G68" s="5" t="n"/>
      <c r="H68" s="6" t="n"/>
      <c r="I68" s="7">
        <f>IF('Suivi quotidien'!$F68="","",IFERROR(VLOOKUP('Suivi quotidien'!$F68,'Paramètres &amp; aide'!$A$2:$B$4,2,FALSE),0))</f>
        <v/>
      </c>
      <c r="J68" s="8">
        <f>IF(OR('Suivi quotidien'!$H68="",'Suivi quotidien'!$I68=""),"",IFERROR('Suivi quotidien'!$H68/(1+'Suivi quotidien'!$I68),0))</f>
        <v/>
      </c>
      <c r="K68" s="6" t="n"/>
      <c r="L68" s="5" t="n"/>
      <c r="M68" s="6" t="n"/>
      <c r="N68" s="7">
        <f>IF(OR('Suivi quotidien'!$K68="",'Suivi quotidien'!$J68=""),"",IFERROR('Suivi quotidien'!$K68/'Suivi quotidien'!$J68,0))</f>
        <v/>
      </c>
      <c r="O68" s="8">
        <f>IF(OR('Suivi quotidien'!$J68="",'Suivi quotidien'!$K68="",'Suivi quotidien'!$M68=""),"",'Suivi quotidien'!$J68-'Suivi quotidien'!$K68-'Suivi quotidien'!$M68)</f>
        <v/>
      </c>
      <c r="P68" s="8">
        <f>IF(OR('Suivi quotidien'!$H68="",'Suivi quotidien'!$G68=""),"",IFERROR('Suivi quotidien'!$H68/'Suivi quotidien'!$G68,0))</f>
        <v/>
      </c>
      <c r="Q68" s="9">
        <f>IF('Suivi quotidien'!$O68="","",IF('Suivi quotidien'!$O68&lt;0,"À contrôler",IF('Suivi quotidien'!$N68&gt;0.35,"Coût matières élevé","OK")))</f>
        <v/>
      </c>
    </row>
    <row r="69">
      <c r="A69" s="2" t="n"/>
      <c r="B69" s="3" t="n"/>
      <c r="C69" s="3" t="n"/>
      <c r="D69" s="3" t="n"/>
      <c r="E69" s="4" t="n"/>
      <c r="F69" s="4" t="n"/>
      <c r="G69" s="5" t="n"/>
      <c r="H69" s="6" t="n"/>
      <c r="I69" s="10">
        <f>IF('Suivi quotidien'!$F69="","",IFERROR(VLOOKUP('Suivi quotidien'!$F69,'Paramètres &amp; aide'!$A$2:$B$4,2,FALSE),0))</f>
        <v/>
      </c>
      <c r="J69" s="11">
        <f>IF(OR('Suivi quotidien'!$H69="",'Suivi quotidien'!$I69=""),"",IFERROR('Suivi quotidien'!$H69/(1+'Suivi quotidien'!$I69),0))</f>
        <v/>
      </c>
      <c r="K69" s="6" t="n"/>
      <c r="L69" s="5" t="n"/>
      <c r="M69" s="6" t="n"/>
      <c r="N69" s="10">
        <f>IF(OR('Suivi quotidien'!$K69="",'Suivi quotidien'!$J69=""),"",IFERROR('Suivi quotidien'!$K69/'Suivi quotidien'!$J69,0))</f>
        <v/>
      </c>
      <c r="O69" s="11">
        <f>IF(OR('Suivi quotidien'!$J69="",'Suivi quotidien'!$K69="",'Suivi quotidien'!$M69=""),"",'Suivi quotidien'!$J69-'Suivi quotidien'!$K69-'Suivi quotidien'!$M69)</f>
        <v/>
      </c>
      <c r="P69" s="11">
        <f>IF(OR('Suivi quotidien'!$H69="",'Suivi quotidien'!$G69=""),"",IFERROR('Suivi quotidien'!$H69/'Suivi quotidien'!$G69,0))</f>
        <v/>
      </c>
      <c r="Q69" s="12">
        <f>IF('Suivi quotidien'!$O69="","",IF('Suivi quotidien'!$O69&lt;0,"À contrôler",IF('Suivi quotidien'!$N69&gt;0.35,"Coût matières élevé","OK")))</f>
        <v/>
      </c>
    </row>
    <row r="70">
      <c r="A70" s="2" t="n"/>
      <c r="B70" s="3" t="n"/>
      <c r="C70" s="3" t="n"/>
      <c r="D70" s="3" t="n"/>
      <c r="E70" s="4" t="n"/>
      <c r="F70" s="4" t="n"/>
      <c r="G70" s="5" t="n"/>
      <c r="H70" s="6" t="n"/>
      <c r="I70" s="7">
        <f>IF('Suivi quotidien'!$F70="","",IFERROR(VLOOKUP('Suivi quotidien'!$F70,'Paramètres &amp; aide'!$A$2:$B$4,2,FALSE),0))</f>
        <v/>
      </c>
      <c r="J70" s="8">
        <f>IF(OR('Suivi quotidien'!$H70="",'Suivi quotidien'!$I70=""),"",IFERROR('Suivi quotidien'!$H70/(1+'Suivi quotidien'!$I70),0))</f>
        <v/>
      </c>
      <c r="K70" s="6" t="n"/>
      <c r="L70" s="5" t="n"/>
      <c r="M70" s="6" t="n"/>
      <c r="N70" s="7">
        <f>IF(OR('Suivi quotidien'!$K70="",'Suivi quotidien'!$J70=""),"",IFERROR('Suivi quotidien'!$K70/'Suivi quotidien'!$J70,0))</f>
        <v/>
      </c>
      <c r="O70" s="8">
        <f>IF(OR('Suivi quotidien'!$J70="",'Suivi quotidien'!$K70="",'Suivi quotidien'!$M70=""),"",'Suivi quotidien'!$J70-'Suivi quotidien'!$K70-'Suivi quotidien'!$M70)</f>
        <v/>
      </c>
      <c r="P70" s="8">
        <f>IF(OR('Suivi quotidien'!$H70="",'Suivi quotidien'!$G70=""),"",IFERROR('Suivi quotidien'!$H70/'Suivi quotidien'!$G70,0))</f>
        <v/>
      </c>
      <c r="Q70" s="9">
        <f>IF('Suivi quotidien'!$O70="","",IF('Suivi quotidien'!$O70&lt;0,"À contrôler",IF('Suivi quotidien'!$N70&gt;0.35,"Coût matières élevé","OK")))</f>
        <v/>
      </c>
    </row>
    <row r="71">
      <c r="A71" s="2" t="n"/>
      <c r="B71" s="3" t="n"/>
      <c r="C71" s="3" t="n"/>
      <c r="D71" s="3" t="n"/>
      <c r="E71" s="4" t="n"/>
      <c r="F71" s="4" t="n"/>
      <c r="G71" s="5" t="n"/>
      <c r="H71" s="6" t="n"/>
      <c r="I71" s="10">
        <f>IF('Suivi quotidien'!$F71="","",IFERROR(VLOOKUP('Suivi quotidien'!$F71,'Paramètres &amp; aide'!$A$2:$B$4,2,FALSE),0))</f>
        <v/>
      </c>
      <c r="J71" s="11">
        <f>IF(OR('Suivi quotidien'!$H71="",'Suivi quotidien'!$I71=""),"",IFERROR('Suivi quotidien'!$H71/(1+'Suivi quotidien'!$I71),0))</f>
        <v/>
      </c>
      <c r="K71" s="6" t="n"/>
      <c r="L71" s="5" t="n"/>
      <c r="M71" s="6" t="n"/>
      <c r="N71" s="10">
        <f>IF(OR('Suivi quotidien'!$K71="",'Suivi quotidien'!$J71=""),"",IFERROR('Suivi quotidien'!$K71/'Suivi quotidien'!$J71,0))</f>
        <v/>
      </c>
      <c r="O71" s="11">
        <f>IF(OR('Suivi quotidien'!$J71="",'Suivi quotidien'!$K71="",'Suivi quotidien'!$M71=""),"",'Suivi quotidien'!$J71-'Suivi quotidien'!$K71-'Suivi quotidien'!$M71)</f>
        <v/>
      </c>
      <c r="P71" s="11">
        <f>IF(OR('Suivi quotidien'!$H71="",'Suivi quotidien'!$G71=""),"",IFERROR('Suivi quotidien'!$H71/'Suivi quotidien'!$G71,0))</f>
        <v/>
      </c>
      <c r="Q71" s="12">
        <f>IF('Suivi quotidien'!$O71="","",IF('Suivi quotidien'!$O71&lt;0,"À contrôler",IF('Suivi quotidien'!$N71&gt;0.35,"Coût matières élevé","OK")))</f>
        <v/>
      </c>
    </row>
    <row r="72">
      <c r="A72" s="2" t="n"/>
      <c r="B72" s="3" t="n"/>
      <c r="C72" s="3" t="n"/>
      <c r="D72" s="3" t="n"/>
      <c r="E72" s="4" t="n"/>
      <c r="F72" s="4" t="n"/>
      <c r="G72" s="5" t="n"/>
      <c r="H72" s="6" t="n"/>
      <c r="I72" s="7">
        <f>IF('Suivi quotidien'!$F72="","",IFERROR(VLOOKUP('Suivi quotidien'!$F72,'Paramètres &amp; aide'!$A$2:$B$4,2,FALSE),0))</f>
        <v/>
      </c>
      <c r="J72" s="8">
        <f>IF(OR('Suivi quotidien'!$H72="",'Suivi quotidien'!$I72=""),"",IFERROR('Suivi quotidien'!$H72/(1+'Suivi quotidien'!$I72),0))</f>
        <v/>
      </c>
      <c r="K72" s="6" t="n"/>
      <c r="L72" s="5" t="n"/>
      <c r="M72" s="6" t="n"/>
      <c r="N72" s="7">
        <f>IF(OR('Suivi quotidien'!$K72="",'Suivi quotidien'!$J72=""),"",IFERROR('Suivi quotidien'!$K72/'Suivi quotidien'!$J72,0))</f>
        <v/>
      </c>
      <c r="O72" s="8">
        <f>IF(OR('Suivi quotidien'!$J72="",'Suivi quotidien'!$K72="",'Suivi quotidien'!$M72=""),"",'Suivi quotidien'!$J72-'Suivi quotidien'!$K72-'Suivi quotidien'!$M72)</f>
        <v/>
      </c>
      <c r="P72" s="8">
        <f>IF(OR('Suivi quotidien'!$H72="",'Suivi quotidien'!$G72=""),"",IFERROR('Suivi quotidien'!$H72/'Suivi quotidien'!$G72,0))</f>
        <v/>
      </c>
      <c r="Q72" s="9">
        <f>IF('Suivi quotidien'!$O72="","",IF('Suivi quotidien'!$O72&lt;0,"À contrôler",IF('Suivi quotidien'!$N72&gt;0.35,"Coût matières élevé","OK")))</f>
        <v/>
      </c>
    </row>
    <row r="73">
      <c r="A73" s="2" t="n"/>
      <c r="B73" s="3" t="n"/>
      <c r="C73" s="3" t="n"/>
      <c r="D73" s="3" t="n"/>
      <c r="E73" s="4" t="n"/>
      <c r="F73" s="4" t="n"/>
      <c r="G73" s="5" t="n"/>
      <c r="H73" s="6" t="n"/>
      <c r="I73" s="10">
        <f>IF('Suivi quotidien'!$F73="","",IFERROR(VLOOKUP('Suivi quotidien'!$F73,'Paramètres &amp; aide'!$A$2:$B$4,2,FALSE),0))</f>
        <v/>
      </c>
      <c r="J73" s="11">
        <f>IF(OR('Suivi quotidien'!$H73="",'Suivi quotidien'!$I73=""),"",IFERROR('Suivi quotidien'!$H73/(1+'Suivi quotidien'!$I73),0))</f>
        <v/>
      </c>
      <c r="K73" s="6" t="n"/>
      <c r="L73" s="5" t="n"/>
      <c r="M73" s="6" t="n"/>
      <c r="N73" s="10">
        <f>IF(OR('Suivi quotidien'!$K73="",'Suivi quotidien'!$J73=""),"",IFERROR('Suivi quotidien'!$K73/'Suivi quotidien'!$J73,0))</f>
        <v/>
      </c>
      <c r="O73" s="11">
        <f>IF(OR('Suivi quotidien'!$J73="",'Suivi quotidien'!$K73="",'Suivi quotidien'!$M73=""),"",'Suivi quotidien'!$J73-'Suivi quotidien'!$K73-'Suivi quotidien'!$M73)</f>
        <v/>
      </c>
      <c r="P73" s="11">
        <f>IF(OR('Suivi quotidien'!$H73="",'Suivi quotidien'!$G73=""),"",IFERROR('Suivi quotidien'!$H73/'Suivi quotidien'!$G73,0))</f>
        <v/>
      </c>
      <c r="Q73" s="12">
        <f>IF('Suivi quotidien'!$O73="","",IF('Suivi quotidien'!$O73&lt;0,"À contrôler",IF('Suivi quotidien'!$N73&gt;0.35,"Coût matières élevé","OK")))</f>
        <v/>
      </c>
    </row>
    <row r="74">
      <c r="A74" s="2" t="n"/>
      <c r="B74" s="3" t="n"/>
      <c r="C74" s="3" t="n"/>
      <c r="D74" s="3" t="n"/>
      <c r="E74" s="4" t="n"/>
      <c r="F74" s="4" t="n"/>
      <c r="G74" s="5" t="n"/>
      <c r="H74" s="6" t="n"/>
      <c r="I74" s="7">
        <f>IF('Suivi quotidien'!$F74="","",IFERROR(VLOOKUP('Suivi quotidien'!$F74,'Paramètres &amp; aide'!$A$2:$B$4,2,FALSE),0))</f>
        <v/>
      </c>
      <c r="J74" s="8">
        <f>IF(OR('Suivi quotidien'!$H74="",'Suivi quotidien'!$I74=""),"",IFERROR('Suivi quotidien'!$H74/(1+'Suivi quotidien'!$I74),0))</f>
        <v/>
      </c>
      <c r="K74" s="6" t="n"/>
      <c r="L74" s="5" t="n"/>
      <c r="M74" s="6" t="n"/>
      <c r="N74" s="7">
        <f>IF(OR('Suivi quotidien'!$K74="",'Suivi quotidien'!$J74=""),"",IFERROR('Suivi quotidien'!$K74/'Suivi quotidien'!$J74,0))</f>
        <v/>
      </c>
      <c r="O74" s="8">
        <f>IF(OR('Suivi quotidien'!$J74="",'Suivi quotidien'!$K74="",'Suivi quotidien'!$M74=""),"",'Suivi quotidien'!$J74-'Suivi quotidien'!$K74-'Suivi quotidien'!$M74)</f>
        <v/>
      </c>
      <c r="P74" s="8">
        <f>IF(OR('Suivi quotidien'!$H74="",'Suivi quotidien'!$G74=""),"",IFERROR('Suivi quotidien'!$H74/'Suivi quotidien'!$G74,0))</f>
        <v/>
      </c>
      <c r="Q74" s="9">
        <f>IF('Suivi quotidien'!$O74="","",IF('Suivi quotidien'!$O74&lt;0,"À contrôler",IF('Suivi quotidien'!$N74&gt;0.35,"Coût matières élevé","OK")))</f>
        <v/>
      </c>
    </row>
    <row r="75">
      <c r="A75" s="2" t="n"/>
      <c r="B75" s="3" t="n"/>
      <c r="C75" s="3" t="n"/>
      <c r="D75" s="3" t="n"/>
      <c r="E75" s="4" t="n"/>
      <c r="F75" s="4" t="n"/>
      <c r="G75" s="5" t="n"/>
      <c r="H75" s="6" t="n"/>
      <c r="I75" s="10">
        <f>IF('Suivi quotidien'!$F75="","",IFERROR(VLOOKUP('Suivi quotidien'!$F75,'Paramètres &amp; aide'!$A$2:$B$4,2,FALSE),0))</f>
        <v/>
      </c>
      <c r="J75" s="11">
        <f>IF(OR('Suivi quotidien'!$H75="",'Suivi quotidien'!$I75=""),"",IFERROR('Suivi quotidien'!$H75/(1+'Suivi quotidien'!$I75),0))</f>
        <v/>
      </c>
      <c r="K75" s="6" t="n"/>
      <c r="L75" s="5" t="n"/>
      <c r="M75" s="6" t="n"/>
      <c r="N75" s="10">
        <f>IF(OR('Suivi quotidien'!$K75="",'Suivi quotidien'!$J75=""),"",IFERROR('Suivi quotidien'!$K75/'Suivi quotidien'!$J75,0))</f>
        <v/>
      </c>
      <c r="O75" s="11">
        <f>IF(OR('Suivi quotidien'!$J75="",'Suivi quotidien'!$K75="",'Suivi quotidien'!$M75=""),"",'Suivi quotidien'!$J75-'Suivi quotidien'!$K75-'Suivi quotidien'!$M75)</f>
        <v/>
      </c>
      <c r="P75" s="11">
        <f>IF(OR('Suivi quotidien'!$H75="",'Suivi quotidien'!$G75=""),"",IFERROR('Suivi quotidien'!$H75/'Suivi quotidien'!$G75,0))</f>
        <v/>
      </c>
      <c r="Q75" s="12">
        <f>IF('Suivi quotidien'!$O75="","",IF('Suivi quotidien'!$O75&lt;0,"À contrôler",IF('Suivi quotidien'!$N75&gt;0.35,"Coût matières élevé","OK")))</f>
        <v/>
      </c>
    </row>
    <row r="76">
      <c r="A76" s="2" t="n"/>
      <c r="B76" s="3" t="n"/>
      <c r="C76" s="3" t="n"/>
      <c r="D76" s="3" t="n"/>
      <c r="E76" s="4" t="n"/>
      <c r="F76" s="4" t="n"/>
      <c r="G76" s="5" t="n"/>
      <c r="H76" s="6" t="n"/>
      <c r="I76" s="7">
        <f>IF('Suivi quotidien'!$F76="","",IFERROR(VLOOKUP('Suivi quotidien'!$F76,'Paramètres &amp; aide'!$A$2:$B$4,2,FALSE),0))</f>
        <v/>
      </c>
      <c r="J76" s="8">
        <f>IF(OR('Suivi quotidien'!$H76="",'Suivi quotidien'!$I76=""),"",IFERROR('Suivi quotidien'!$H76/(1+'Suivi quotidien'!$I76),0))</f>
        <v/>
      </c>
      <c r="K76" s="6" t="n"/>
      <c r="L76" s="5" t="n"/>
      <c r="M76" s="6" t="n"/>
      <c r="N76" s="7">
        <f>IF(OR('Suivi quotidien'!$K76="",'Suivi quotidien'!$J76=""),"",IFERROR('Suivi quotidien'!$K76/'Suivi quotidien'!$J76,0))</f>
        <v/>
      </c>
      <c r="O76" s="8">
        <f>IF(OR('Suivi quotidien'!$J76="",'Suivi quotidien'!$K76="",'Suivi quotidien'!$M76=""),"",'Suivi quotidien'!$J76-'Suivi quotidien'!$K76-'Suivi quotidien'!$M76)</f>
        <v/>
      </c>
      <c r="P76" s="8">
        <f>IF(OR('Suivi quotidien'!$H76="",'Suivi quotidien'!$G76=""),"",IFERROR('Suivi quotidien'!$H76/'Suivi quotidien'!$G76,0))</f>
        <v/>
      </c>
      <c r="Q76" s="9">
        <f>IF('Suivi quotidien'!$O76="","",IF('Suivi quotidien'!$O76&lt;0,"À contrôler",IF('Suivi quotidien'!$N76&gt;0.35,"Coût matières élevé","OK")))</f>
        <v/>
      </c>
    </row>
    <row r="77">
      <c r="A77" s="2" t="n"/>
      <c r="B77" s="3" t="n"/>
      <c r="C77" s="3" t="n"/>
      <c r="D77" s="3" t="n"/>
      <c r="E77" s="4" t="n"/>
      <c r="F77" s="4" t="n"/>
      <c r="G77" s="5" t="n"/>
      <c r="H77" s="6" t="n"/>
      <c r="I77" s="10">
        <f>IF('Suivi quotidien'!$F77="","",IFERROR(VLOOKUP('Suivi quotidien'!$F77,'Paramètres &amp; aide'!$A$2:$B$4,2,FALSE),0))</f>
        <v/>
      </c>
      <c r="J77" s="11">
        <f>IF(OR('Suivi quotidien'!$H77="",'Suivi quotidien'!$I77=""),"",IFERROR('Suivi quotidien'!$H77/(1+'Suivi quotidien'!$I77),0))</f>
        <v/>
      </c>
      <c r="K77" s="6" t="n"/>
      <c r="L77" s="5" t="n"/>
      <c r="M77" s="6" t="n"/>
      <c r="N77" s="10">
        <f>IF(OR('Suivi quotidien'!$K77="",'Suivi quotidien'!$J77=""),"",IFERROR('Suivi quotidien'!$K77/'Suivi quotidien'!$J77,0))</f>
        <v/>
      </c>
      <c r="O77" s="11">
        <f>IF(OR('Suivi quotidien'!$J77="",'Suivi quotidien'!$K77="",'Suivi quotidien'!$M77=""),"",'Suivi quotidien'!$J77-'Suivi quotidien'!$K77-'Suivi quotidien'!$M77)</f>
        <v/>
      </c>
      <c r="P77" s="11">
        <f>IF(OR('Suivi quotidien'!$H77="",'Suivi quotidien'!$G77=""),"",IFERROR('Suivi quotidien'!$H77/'Suivi quotidien'!$G77,0))</f>
        <v/>
      </c>
      <c r="Q77" s="12">
        <f>IF('Suivi quotidien'!$O77="","",IF('Suivi quotidien'!$O77&lt;0,"À contrôler",IF('Suivi quotidien'!$N77&gt;0.35,"Coût matières élevé","OK")))</f>
        <v/>
      </c>
    </row>
    <row r="78">
      <c r="A78" s="2" t="n"/>
      <c r="B78" s="3" t="n"/>
      <c r="C78" s="3" t="n"/>
      <c r="D78" s="3" t="n"/>
      <c r="E78" s="4" t="n"/>
      <c r="F78" s="4" t="n"/>
      <c r="G78" s="5" t="n"/>
      <c r="H78" s="6" t="n"/>
      <c r="I78" s="7">
        <f>IF('Suivi quotidien'!$F78="","",IFERROR(VLOOKUP('Suivi quotidien'!$F78,'Paramètres &amp; aide'!$A$2:$B$4,2,FALSE),0))</f>
        <v/>
      </c>
      <c r="J78" s="8">
        <f>IF(OR('Suivi quotidien'!$H78="",'Suivi quotidien'!$I78=""),"",IFERROR('Suivi quotidien'!$H78/(1+'Suivi quotidien'!$I78),0))</f>
        <v/>
      </c>
      <c r="K78" s="6" t="n"/>
      <c r="L78" s="5" t="n"/>
      <c r="M78" s="6" t="n"/>
      <c r="N78" s="7">
        <f>IF(OR('Suivi quotidien'!$K78="",'Suivi quotidien'!$J78=""),"",IFERROR('Suivi quotidien'!$K78/'Suivi quotidien'!$J78,0))</f>
        <v/>
      </c>
      <c r="O78" s="8">
        <f>IF(OR('Suivi quotidien'!$J78="",'Suivi quotidien'!$K78="",'Suivi quotidien'!$M78=""),"",'Suivi quotidien'!$J78-'Suivi quotidien'!$K78-'Suivi quotidien'!$M78)</f>
        <v/>
      </c>
      <c r="P78" s="8">
        <f>IF(OR('Suivi quotidien'!$H78="",'Suivi quotidien'!$G78=""),"",IFERROR('Suivi quotidien'!$H78/'Suivi quotidien'!$G78,0))</f>
        <v/>
      </c>
      <c r="Q78" s="9">
        <f>IF('Suivi quotidien'!$O78="","",IF('Suivi quotidien'!$O78&lt;0,"À contrôler",IF('Suivi quotidien'!$N78&gt;0.35,"Coût matières élevé","OK")))</f>
        <v/>
      </c>
    </row>
    <row r="79">
      <c r="A79" s="2" t="n"/>
      <c r="B79" s="3" t="n"/>
      <c r="C79" s="3" t="n"/>
      <c r="D79" s="3" t="n"/>
      <c r="E79" s="4" t="n"/>
      <c r="F79" s="4" t="n"/>
      <c r="G79" s="5" t="n"/>
      <c r="H79" s="6" t="n"/>
      <c r="I79" s="10">
        <f>IF('Suivi quotidien'!$F79="","",IFERROR(VLOOKUP('Suivi quotidien'!$F79,'Paramètres &amp; aide'!$A$2:$B$4,2,FALSE),0))</f>
        <v/>
      </c>
      <c r="J79" s="11">
        <f>IF(OR('Suivi quotidien'!$H79="",'Suivi quotidien'!$I79=""),"",IFERROR('Suivi quotidien'!$H79/(1+'Suivi quotidien'!$I79),0))</f>
        <v/>
      </c>
      <c r="K79" s="6" t="n"/>
      <c r="L79" s="5" t="n"/>
      <c r="M79" s="6" t="n"/>
      <c r="N79" s="10">
        <f>IF(OR('Suivi quotidien'!$K79="",'Suivi quotidien'!$J79=""),"",IFERROR('Suivi quotidien'!$K79/'Suivi quotidien'!$J79,0))</f>
        <v/>
      </c>
      <c r="O79" s="11">
        <f>IF(OR('Suivi quotidien'!$J79="",'Suivi quotidien'!$K79="",'Suivi quotidien'!$M79=""),"",'Suivi quotidien'!$J79-'Suivi quotidien'!$K79-'Suivi quotidien'!$M79)</f>
        <v/>
      </c>
      <c r="P79" s="11">
        <f>IF(OR('Suivi quotidien'!$H79="",'Suivi quotidien'!$G79=""),"",IFERROR('Suivi quotidien'!$H79/'Suivi quotidien'!$G79,0))</f>
        <v/>
      </c>
      <c r="Q79" s="12">
        <f>IF('Suivi quotidien'!$O79="","",IF('Suivi quotidien'!$O79&lt;0,"À contrôler",IF('Suivi quotidien'!$N79&gt;0.35,"Coût matières élevé","OK")))</f>
        <v/>
      </c>
    </row>
    <row r="80">
      <c r="A80" s="2" t="n"/>
      <c r="B80" s="3" t="n"/>
      <c r="C80" s="3" t="n"/>
      <c r="D80" s="3" t="n"/>
      <c r="E80" s="4" t="n"/>
      <c r="F80" s="4" t="n"/>
      <c r="G80" s="5" t="n"/>
      <c r="H80" s="6" t="n"/>
      <c r="I80" s="7">
        <f>IF('Suivi quotidien'!$F80="","",IFERROR(VLOOKUP('Suivi quotidien'!$F80,'Paramètres &amp; aide'!$A$2:$B$4,2,FALSE),0))</f>
        <v/>
      </c>
      <c r="J80" s="8">
        <f>IF(OR('Suivi quotidien'!$H80="",'Suivi quotidien'!$I80=""),"",IFERROR('Suivi quotidien'!$H80/(1+'Suivi quotidien'!$I80),0))</f>
        <v/>
      </c>
      <c r="K80" s="6" t="n"/>
      <c r="L80" s="5" t="n"/>
      <c r="M80" s="6" t="n"/>
      <c r="N80" s="7">
        <f>IF(OR('Suivi quotidien'!$K80="",'Suivi quotidien'!$J80=""),"",IFERROR('Suivi quotidien'!$K80/'Suivi quotidien'!$J80,0))</f>
        <v/>
      </c>
      <c r="O80" s="8">
        <f>IF(OR('Suivi quotidien'!$J80="",'Suivi quotidien'!$K80="",'Suivi quotidien'!$M80=""),"",'Suivi quotidien'!$J80-'Suivi quotidien'!$K80-'Suivi quotidien'!$M80)</f>
        <v/>
      </c>
      <c r="P80" s="8">
        <f>IF(OR('Suivi quotidien'!$H80="",'Suivi quotidien'!$G80=""),"",IFERROR('Suivi quotidien'!$H80/'Suivi quotidien'!$G80,0))</f>
        <v/>
      </c>
      <c r="Q80" s="9">
        <f>IF('Suivi quotidien'!$O80="","",IF('Suivi quotidien'!$O80&lt;0,"À contrôler",IF('Suivi quotidien'!$N80&gt;0.35,"Coût matières élevé","OK")))</f>
        <v/>
      </c>
    </row>
    <row r="81">
      <c r="A81" s="2" t="n"/>
      <c r="B81" s="3" t="n"/>
      <c r="C81" s="3" t="n"/>
      <c r="D81" s="3" t="n"/>
      <c r="E81" s="4" t="n"/>
      <c r="F81" s="4" t="n"/>
      <c r="G81" s="5" t="n"/>
      <c r="H81" s="6" t="n"/>
      <c r="I81" s="10">
        <f>IF('Suivi quotidien'!$F81="","",IFERROR(VLOOKUP('Suivi quotidien'!$F81,'Paramètres &amp; aide'!$A$2:$B$4,2,FALSE),0))</f>
        <v/>
      </c>
      <c r="J81" s="11">
        <f>IF(OR('Suivi quotidien'!$H81="",'Suivi quotidien'!$I81=""),"",IFERROR('Suivi quotidien'!$H81/(1+'Suivi quotidien'!$I81),0))</f>
        <v/>
      </c>
      <c r="K81" s="6" t="n"/>
      <c r="L81" s="5" t="n"/>
      <c r="M81" s="6" t="n"/>
      <c r="N81" s="10">
        <f>IF(OR('Suivi quotidien'!$K81="",'Suivi quotidien'!$J81=""),"",IFERROR('Suivi quotidien'!$K81/'Suivi quotidien'!$J81,0))</f>
        <v/>
      </c>
      <c r="O81" s="11">
        <f>IF(OR('Suivi quotidien'!$J81="",'Suivi quotidien'!$K81="",'Suivi quotidien'!$M81=""),"",'Suivi quotidien'!$J81-'Suivi quotidien'!$K81-'Suivi quotidien'!$M81)</f>
        <v/>
      </c>
      <c r="P81" s="11">
        <f>IF(OR('Suivi quotidien'!$H81="",'Suivi quotidien'!$G81=""),"",IFERROR('Suivi quotidien'!$H81/'Suivi quotidien'!$G81,0))</f>
        <v/>
      </c>
      <c r="Q81" s="12">
        <f>IF('Suivi quotidien'!$O81="","",IF('Suivi quotidien'!$O81&lt;0,"À contrôler",IF('Suivi quotidien'!$N81&gt;0.35,"Coût matières élevé","OK")))</f>
        <v/>
      </c>
    </row>
    <row r="82">
      <c r="A82" s="2" t="n"/>
      <c r="B82" s="3" t="n"/>
      <c r="C82" s="3" t="n"/>
      <c r="D82" s="3" t="n"/>
      <c r="E82" s="4" t="n"/>
      <c r="F82" s="4" t="n"/>
      <c r="G82" s="5" t="n"/>
      <c r="H82" s="6" t="n"/>
      <c r="I82" s="7">
        <f>IF('Suivi quotidien'!$F82="","",IFERROR(VLOOKUP('Suivi quotidien'!$F82,'Paramètres &amp; aide'!$A$2:$B$4,2,FALSE),0))</f>
        <v/>
      </c>
      <c r="J82" s="8">
        <f>IF(OR('Suivi quotidien'!$H82="",'Suivi quotidien'!$I82=""),"",IFERROR('Suivi quotidien'!$H82/(1+'Suivi quotidien'!$I82),0))</f>
        <v/>
      </c>
      <c r="K82" s="6" t="n"/>
      <c r="L82" s="5" t="n"/>
      <c r="M82" s="6" t="n"/>
      <c r="N82" s="7">
        <f>IF(OR('Suivi quotidien'!$K82="",'Suivi quotidien'!$J82=""),"",IFERROR('Suivi quotidien'!$K82/'Suivi quotidien'!$J82,0))</f>
        <v/>
      </c>
      <c r="O82" s="8">
        <f>IF(OR('Suivi quotidien'!$J82="",'Suivi quotidien'!$K82="",'Suivi quotidien'!$M82=""),"",'Suivi quotidien'!$J82-'Suivi quotidien'!$K82-'Suivi quotidien'!$M82)</f>
        <v/>
      </c>
      <c r="P82" s="8">
        <f>IF(OR('Suivi quotidien'!$H82="",'Suivi quotidien'!$G82=""),"",IFERROR('Suivi quotidien'!$H82/'Suivi quotidien'!$G82,0))</f>
        <v/>
      </c>
      <c r="Q82" s="9">
        <f>IF('Suivi quotidien'!$O82="","",IF('Suivi quotidien'!$O82&lt;0,"À contrôler",IF('Suivi quotidien'!$N82&gt;0.35,"Coût matières élevé","OK")))</f>
        <v/>
      </c>
    </row>
    <row r="83">
      <c r="A83" s="2" t="n"/>
      <c r="B83" s="3" t="n"/>
      <c r="C83" s="3" t="n"/>
      <c r="D83" s="3" t="n"/>
      <c r="E83" s="4" t="n"/>
      <c r="F83" s="4" t="n"/>
      <c r="G83" s="5" t="n"/>
      <c r="H83" s="6" t="n"/>
      <c r="I83" s="10">
        <f>IF('Suivi quotidien'!$F83="","",IFERROR(VLOOKUP('Suivi quotidien'!$F83,'Paramètres &amp; aide'!$A$2:$B$4,2,FALSE),0))</f>
        <v/>
      </c>
      <c r="J83" s="11">
        <f>IF(OR('Suivi quotidien'!$H83="",'Suivi quotidien'!$I83=""),"",IFERROR('Suivi quotidien'!$H83/(1+'Suivi quotidien'!$I83),0))</f>
        <v/>
      </c>
      <c r="K83" s="6" t="n"/>
      <c r="L83" s="5" t="n"/>
      <c r="M83" s="6" t="n"/>
      <c r="N83" s="10">
        <f>IF(OR('Suivi quotidien'!$K83="",'Suivi quotidien'!$J83=""),"",IFERROR('Suivi quotidien'!$K83/'Suivi quotidien'!$J83,0))</f>
        <v/>
      </c>
      <c r="O83" s="11">
        <f>IF(OR('Suivi quotidien'!$J83="",'Suivi quotidien'!$K83="",'Suivi quotidien'!$M83=""),"",'Suivi quotidien'!$J83-'Suivi quotidien'!$K83-'Suivi quotidien'!$M83)</f>
        <v/>
      </c>
      <c r="P83" s="11">
        <f>IF(OR('Suivi quotidien'!$H83="",'Suivi quotidien'!$G83=""),"",IFERROR('Suivi quotidien'!$H83/'Suivi quotidien'!$G83,0))</f>
        <v/>
      </c>
      <c r="Q83" s="12">
        <f>IF('Suivi quotidien'!$O83="","",IF('Suivi quotidien'!$O83&lt;0,"À contrôler",IF('Suivi quotidien'!$N83&gt;0.35,"Coût matières élevé","OK")))</f>
        <v/>
      </c>
    </row>
    <row r="84">
      <c r="A84" s="2" t="n"/>
      <c r="B84" s="3" t="n"/>
      <c r="C84" s="3" t="n"/>
      <c r="D84" s="3" t="n"/>
      <c r="E84" s="4" t="n"/>
      <c r="F84" s="4" t="n"/>
      <c r="G84" s="5" t="n"/>
      <c r="H84" s="6" t="n"/>
      <c r="I84" s="7">
        <f>IF('Suivi quotidien'!$F84="","",IFERROR(VLOOKUP('Suivi quotidien'!$F84,'Paramètres &amp; aide'!$A$2:$B$4,2,FALSE),0))</f>
        <v/>
      </c>
      <c r="J84" s="8">
        <f>IF(OR('Suivi quotidien'!$H84="",'Suivi quotidien'!$I84=""),"",IFERROR('Suivi quotidien'!$H84/(1+'Suivi quotidien'!$I84),0))</f>
        <v/>
      </c>
      <c r="K84" s="6" t="n"/>
      <c r="L84" s="5" t="n"/>
      <c r="M84" s="6" t="n"/>
      <c r="N84" s="7">
        <f>IF(OR('Suivi quotidien'!$K84="",'Suivi quotidien'!$J84=""),"",IFERROR('Suivi quotidien'!$K84/'Suivi quotidien'!$J84,0))</f>
        <v/>
      </c>
      <c r="O84" s="8">
        <f>IF(OR('Suivi quotidien'!$J84="",'Suivi quotidien'!$K84="",'Suivi quotidien'!$M84=""),"",'Suivi quotidien'!$J84-'Suivi quotidien'!$K84-'Suivi quotidien'!$M84)</f>
        <v/>
      </c>
      <c r="P84" s="8">
        <f>IF(OR('Suivi quotidien'!$H84="",'Suivi quotidien'!$G84=""),"",IFERROR('Suivi quotidien'!$H84/'Suivi quotidien'!$G84,0))</f>
        <v/>
      </c>
      <c r="Q84" s="9">
        <f>IF('Suivi quotidien'!$O84="","",IF('Suivi quotidien'!$O84&lt;0,"À contrôler",IF('Suivi quotidien'!$N84&gt;0.35,"Coût matières élevé","OK")))</f>
        <v/>
      </c>
    </row>
    <row r="85">
      <c r="A85" s="2" t="n"/>
      <c r="B85" s="3" t="n"/>
      <c r="C85" s="3" t="n"/>
      <c r="D85" s="3" t="n"/>
      <c r="E85" s="4" t="n"/>
      <c r="F85" s="4" t="n"/>
      <c r="G85" s="5" t="n"/>
      <c r="H85" s="6" t="n"/>
      <c r="I85" s="10">
        <f>IF('Suivi quotidien'!$F85="","",IFERROR(VLOOKUP('Suivi quotidien'!$F85,'Paramètres &amp; aide'!$A$2:$B$4,2,FALSE),0))</f>
        <v/>
      </c>
      <c r="J85" s="11">
        <f>IF(OR('Suivi quotidien'!$H85="",'Suivi quotidien'!$I85=""),"",IFERROR('Suivi quotidien'!$H85/(1+'Suivi quotidien'!$I85),0))</f>
        <v/>
      </c>
      <c r="K85" s="6" t="n"/>
      <c r="L85" s="5" t="n"/>
      <c r="M85" s="6" t="n"/>
      <c r="N85" s="10">
        <f>IF(OR('Suivi quotidien'!$K85="",'Suivi quotidien'!$J85=""),"",IFERROR('Suivi quotidien'!$K85/'Suivi quotidien'!$J85,0))</f>
        <v/>
      </c>
      <c r="O85" s="11">
        <f>IF(OR('Suivi quotidien'!$J85="",'Suivi quotidien'!$K85="",'Suivi quotidien'!$M85=""),"",'Suivi quotidien'!$J85-'Suivi quotidien'!$K85-'Suivi quotidien'!$M85)</f>
        <v/>
      </c>
      <c r="P85" s="11">
        <f>IF(OR('Suivi quotidien'!$H85="",'Suivi quotidien'!$G85=""),"",IFERROR('Suivi quotidien'!$H85/'Suivi quotidien'!$G85,0))</f>
        <v/>
      </c>
      <c r="Q85" s="12">
        <f>IF('Suivi quotidien'!$O85="","",IF('Suivi quotidien'!$O85&lt;0,"À contrôler",IF('Suivi quotidien'!$N85&gt;0.35,"Coût matières élevé","OK")))</f>
        <v/>
      </c>
    </row>
    <row r="86">
      <c r="A86" s="2" t="n"/>
      <c r="B86" s="3" t="n"/>
      <c r="C86" s="3" t="n"/>
      <c r="D86" s="3" t="n"/>
      <c r="E86" s="4" t="n"/>
      <c r="F86" s="4" t="n"/>
      <c r="G86" s="5" t="n"/>
      <c r="H86" s="6" t="n"/>
      <c r="I86" s="7">
        <f>IF('Suivi quotidien'!$F86="","",IFERROR(VLOOKUP('Suivi quotidien'!$F86,'Paramètres &amp; aide'!$A$2:$B$4,2,FALSE),0))</f>
        <v/>
      </c>
      <c r="J86" s="8">
        <f>IF(OR('Suivi quotidien'!$H86="",'Suivi quotidien'!$I86=""),"",IFERROR('Suivi quotidien'!$H86/(1+'Suivi quotidien'!$I86),0))</f>
        <v/>
      </c>
      <c r="K86" s="6" t="n"/>
      <c r="L86" s="5" t="n"/>
      <c r="M86" s="6" t="n"/>
      <c r="N86" s="7">
        <f>IF(OR('Suivi quotidien'!$K86="",'Suivi quotidien'!$J86=""),"",IFERROR('Suivi quotidien'!$K86/'Suivi quotidien'!$J86,0))</f>
        <v/>
      </c>
      <c r="O86" s="8">
        <f>IF(OR('Suivi quotidien'!$J86="",'Suivi quotidien'!$K86="",'Suivi quotidien'!$M86=""),"",'Suivi quotidien'!$J86-'Suivi quotidien'!$K86-'Suivi quotidien'!$M86)</f>
        <v/>
      </c>
      <c r="P86" s="8">
        <f>IF(OR('Suivi quotidien'!$H86="",'Suivi quotidien'!$G86=""),"",IFERROR('Suivi quotidien'!$H86/'Suivi quotidien'!$G86,0))</f>
        <v/>
      </c>
      <c r="Q86" s="9">
        <f>IF('Suivi quotidien'!$O86="","",IF('Suivi quotidien'!$O86&lt;0,"À contrôler",IF('Suivi quotidien'!$N86&gt;0.35,"Coût matières élevé","OK")))</f>
        <v/>
      </c>
    </row>
    <row r="87">
      <c r="A87" s="2" t="n"/>
      <c r="B87" s="3" t="n"/>
      <c r="C87" s="3" t="n"/>
      <c r="D87" s="3" t="n"/>
      <c r="E87" s="4" t="n"/>
      <c r="F87" s="4" t="n"/>
      <c r="G87" s="5" t="n"/>
      <c r="H87" s="6" t="n"/>
      <c r="I87" s="10">
        <f>IF('Suivi quotidien'!$F87="","",IFERROR(VLOOKUP('Suivi quotidien'!$F87,'Paramètres &amp; aide'!$A$2:$B$4,2,FALSE),0))</f>
        <v/>
      </c>
      <c r="J87" s="11">
        <f>IF(OR('Suivi quotidien'!$H87="",'Suivi quotidien'!$I87=""),"",IFERROR('Suivi quotidien'!$H87/(1+'Suivi quotidien'!$I87),0))</f>
        <v/>
      </c>
      <c r="K87" s="6" t="n"/>
      <c r="L87" s="5" t="n"/>
      <c r="M87" s="6" t="n"/>
      <c r="N87" s="10">
        <f>IF(OR('Suivi quotidien'!$K87="",'Suivi quotidien'!$J87=""),"",IFERROR('Suivi quotidien'!$K87/'Suivi quotidien'!$J87,0))</f>
        <v/>
      </c>
      <c r="O87" s="11">
        <f>IF(OR('Suivi quotidien'!$J87="",'Suivi quotidien'!$K87="",'Suivi quotidien'!$M87=""),"",'Suivi quotidien'!$J87-'Suivi quotidien'!$K87-'Suivi quotidien'!$M87)</f>
        <v/>
      </c>
      <c r="P87" s="11">
        <f>IF(OR('Suivi quotidien'!$H87="",'Suivi quotidien'!$G87=""),"",IFERROR('Suivi quotidien'!$H87/'Suivi quotidien'!$G87,0))</f>
        <v/>
      </c>
      <c r="Q87" s="12">
        <f>IF('Suivi quotidien'!$O87="","",IF('Suivi quotidien'!$O87&lt;0,"À contrôler",IF('Suivi quotidien'!$N87&gt;0.35,"Coût matières élevé","OK")))</f>
        <v/>
      </c>
    </row>
    <row r="88">
      <c r="A88" s="2" t="n"/>
      <c r="B88" s="3" t="n"/>
      <c r="C88" s="3" t="n"/>
      <c r="D88" s="3" t="n"/>
      <c r="E88" s="4" t="n"/>
      <c r="F88" s="4" t="n"/>
      <c r="G88" s="5" t="n"/>
      <c r="H88" s="6" t="n"/>
      <c r="I88" s="7">
        <f>IF('Suivi quotidien'!$F88="","",IFERROR(VLOOKUP('Suivi quotidien'!$F88,'Paramètres &amp; aide'!$A$2:$B$4,2,FALSE),0))</f>
        <v/>
      </c>
      <c r="J88" s="8">
        <f>IF(OR('Suivi quotidien'!$H88="",'Suivi quotidien'!$I88=""),"",IFERROR('Suivi quotidien'!$H88/(1+'Suivi quotidien'!$I88),0))</f>
        <v/>
      </c>
      <c r="K88" s="6" t="n"/>
      <c r="L88" s="5" t="n"/>
      <c r="M88" s="6" t="n"/>
      <c r="N88" s="7">
        <f>IF(OR('Suivi quotidien'!$K88="",'Suivi quotidien'!$J88=""),"",IFERROR('Suivi quotidien'!$K88/'Suivi quotidien'!$J88,0))</f>
        <v/>
      </c>
      <c r="O88" s="8">
        <f>IF(OR('Suivi quotidien'!$J88="",'Suivi quotidien'!$K88="",'Suivi quotidien'!$M88=""),"",'Suivi quotidien'!$J88-'Suivi quotidien'!$K88-'Suivi quotidien'!$M88)</f>
        <v/>
      </c>
      <c r="P88" s="8">
        <f>IF(OR('Suivi quotidien'!$H88="",'Suivi quotidien'!$G88=""),"",IFERROR('Suivi quotidien'!$H88/'Suivi quotidien'!$G88,0))</f>
        <v/>
      </c>
      <c r="Q88" s="9">
        <f>IF('Suivi quotidien'!$O88="","",IF('Suivi quotidien'!$O88&lt;0,"À contrôler",IF('Suivi quotidien'!$N88&gt;0.35,"Coût matières élevé","OK")))</f>
        <v/>
      </c>
    </row>
    <row r="89">
      <c r="A89" s="2" t="n"/>
      <c r="B89" s="3" t="n"/>
      <c r="C89" s="3" t="n"/>
      <c r="D89" s="3" t="n"/>
      <c r="E89" s="4" t="n"/>
      <c r="F89" s="4" t="n"/>
      <c r="G89" s="5" t="n"/>
      <c r="H89" s="6" t="n"/>
      <c r="I89" s="10">
        <f>IF('Suivi quotidien'!$F89="","",IFERROR(VLOOKUP('Suivi quotidien'!$F89,'Paramètres &amp; aide'!$A$2:$B$4,2,FALSE),0))</f>
        <v/>
      </c>
      <c r="J89" s="11">
        <f>IF(OR('Suivi quotidien'!$H89="",'Suivi quotidien'!$I89=""),"",IFERROR('Suivi quotidien'!$H89/(1+'Suivi quotidien'!$I89),0))</f>
        <v/>
      </c>
      <c r="K89" s="6" t="n"/>
      <c r="L89" s="5" t="n"/>
      <c r="M89" s="6" t="n"/>
      <c r="N89" s="10">
        <f>IF(OR('Suivi quotidien'!$K89="",'Suivi quotidien'!$J89=""),"",IFERROR('Suivi quotidien'!$K89/'Suivi quotidien'!$J89,0))</f>
        <v/>
      </c>
      <c r="O89" s="11">
        <f>IF(OR('Suivi quotidien'!$J89="",'Suivi quotidien'!$K89="",'Suivi quotidien'!$M89=""),"",'Suivi quotidien'!$J89-'Suivi quotidien'!$K89-'Suivi quotidien'!$M89)</f>
        <v/>
      </c>
      <c r="P89" s="11">
        <f>IF(OR('Suivi quotidien'!$H89="",'Suivi quotidien'!$G89=""),"",IFERROR('Suivi quotidien'!$H89/'Suivi quotidien'!$G89,0))</f>
        <v/>
      </c>
      <c r="Q89" s="12">
        <f>IF('Suivi quotidien'!$O89="","",IF('Suivi quotidien'!$O89&lt;0,"À contrôler",IF('Suivi quotidien'!$N89&gt;0.35,"Coût matières élevé","OK")))</f>
        <v/>
      </c>
    </row>
    <row r="90">
      <c r="A90" s="2" t="n"/>
      <c r="B90" s="3" t="n"/>
      <c r="C90" s="3" t="n"/>
      <c r="D90" s="3" t="n"/>
      <c r="E90" s="4" t="n"/>
      <c r="F90" s="4" t="n"/>
      <c r="G90" s="5" t="n"/>
      <c r="H90" s="6" t="n"/>
      <c r="I90" s="7">
        <f>IF('Suivi quotidien'!$F90="","",IFERROR(VLOOKUP('Suivi quotidien'!$F90,'Paramètres &amp; aide'!$A$2:$B$4,2,FALSE),0))</f>
        <v/>
      </c>
      <c r="J90" s="8">
        <f>IF(OR('Suivi quotidien'!$H90="",'Suivi quotidien'!$I90=""),"",IFERROR('Suivi quotidien'!$H90/(1+'Suivi quotidien'!$I90),0))</f>
        <v/>
      </c>
      <c r="K90" s="6" t="n"/>
      <c r="L90" s="5" t="n"/>
      <c r="M90" s="6" t="n"/>
      <c r="N90" s="7">
        <f>IF(OR('Suivi quotidien'!$K90="",'Suivi quotidien'!$J90=""),"",IFERROR('Suivi quotidien'!$K90/'Suivi quotidien'!$J90,0))</f>
        <v/>
      </c>
      <c r="O90" s="8">
        <f>IF(OR('Suivi quotidien'!$J90="",'Suivi quotidien'!$K90="",'Suivi quotidien'!$M90=""),"",'Suivi quotidien'!$J90-'Suivi quotidien'!$K90-'Suivi quotidien'!$M90)</f>
        <v/>
      </c>
      <c r="P90" s="8">
        <f>IF(OR('Suivi quotidien'!$H90="",'Suivi quotidien'!$G90=""),"",IFERROR('Suivi quotidien'!$H90/'Suivi quotidien'!$G90,0))</f>
        <v/>
      </c>
      <c r="Q90" s="9">
        <f>IF('Suivi quotidien'!$O90="","",IF('Suivi quotidien'!$O90&lt;0,"À contrôler",IF('Suivi quotidien'!$N90&gt;0.35,"Coût matières élevé","OK")))</f>
        <v/>
      </c>
    </row>
    <row r="91">
      <c r="A91" s="2" t="n"/>
      <c r="B91" s="3" t="n"/>
      <c r="C91" s="3" t="n"/>
      <c r="D91" s="3" t="n"/>
      <c r="E91" s="4" t="n"/>
      <c r="F91" s="4" t="n"/>
      <c r="G91" s="5" t="n"/>
      <c r="H91" s="6" t="n"/>
      <c r="I91" s="10">
        <f>IF('Suivi quotidien'!$F91="","",IFERROR(VLOOKUP('Suivi quotidien'!$F91,'Paramètres &amp; aide'!$A$2:$B$4,2,FALSE),0))</f>
        <v/>
      </c>
      <c r="J91" s="11">
        <f>IF(OR('Suivi quotidien'!$H91="",'Suivi quotidien'!$I91=""),"",IFERROR('Suivi quotidien'!$H91/(1+'Suivi quotidien'!$I91),0))</f>
        <v/>
      </c>
      <c r="K91" s="6" t="n"/>
      <c r="L91" s="5" t="n"/>
      <c r="M91" s="6" t="n"/>
      <c r="N91" s="10">
        <f>IF(OR('Suivi quotidien'!$K91="",'Suivi quotidien'!$J91=""),"",IFERROR('Suivi quotidien'!$K91/'Suivi quotidien'!$J91,0))</f>
        <v/>
      </c>
      <c r="O91" s="11">
        <f>IF(OR('Suivi quotidien'!$J91="",'Suivi quotidien'!$K91="",'Suivi quotidien'!$M91=""),"",'Suivi quotidien'!$J91-'Suivi quotidien'!$K91-'Suivi quotidien'!$M91)</f>
        <v/>
      </c>
      <c r="P91" s="11">
        <f>IF(OR('Suivi quotidien'!$H91="",'Suivi quotidien'!$G91=""),"",IFERROR('Suivi quotidien'!$H91/'Suivi quotidien'!$G91,0))</f>
        <v/>
      </c>
      <c r="Q91" s="12">
        <f>IF('Suivi quotidien'!$O91="","",IF('Suivi quotidien'!$O91&lt;0,"À contrôler",IF('Suivi quotidien'!$N91&gt;0.35,"Coût matières élevé","OK")))</f>
        <v/>
      </c>
    </row>
    <row r="92">
      <c r="A92" s="2" t="n"/>
      <c r="B92" s="3" t="n"/>
      <c r="C92" s="3" t="n"/>
      <c r="D92" s="3" t="n"/>
      <c r="E92" s="4" t="n"/>
      <c r="F92" s="4" t="n"/>
      <c r="G92" s="5" t="n"/>
      <c r="H92" s="6" t="n"/>
      <c r="I92" s="7">
        <f>IF('Suivi quotidien'!$F92="","",IFERROR(VLOOKUP('Suivi quotidien'!$F92,'Paramètres &amp; aide'!$A$2:$B$4,2,FALSE),0))</f>
        <v/>
      </c>
      <c r="J92" s="8">
        <f>IF(OR('Suivi quotidien'!$H92="",'Suivi quotidien'!$I92=""),"",IFERROR('Suivi quotidien'!$H92/(1+'Suivi quotidien'!$I92),0))</f>
        <v/>
      </c>
      <c r="K92" s="6" t="n"/>
      <c r="L92" s="5" t="n"/>
      <c r="M92" s="6" t="n"/>
      <c r="N92" s="7">
        <f>IF(OR('Suivi quotidien'!$K92="",'Suivi quotidien'!$J92=""),"",IFERROR('Suivi quotidien'!$K92/'Suivi quotidien'!$J92,0))</f>
        <v/>
      </c>
      <c r="O92" s="8">
        <f>IF(OR('Suivi quotidien'!$J92="",'Suivi quotidien'!$K92="",'Suivi quotidien'!$M92=""),"",'Suivi quotidien'!$J92-'Suivi quotidien'!$K92-'Suivi quotidien'!$M92)</f>
        <v/>
      </c>
      <c r="P92" s="8">
        <f>IF(OR('Suivi quotidien'!$H92="",'Suivi quotidien'!$G92=""),"",IFERROR('Suivi quotidien'!$H92/'Suivi quotidien'!$G92,0))</f>
        <v/>
      </c>
      <c r="Q92" s="9">
        <f>IF('Suivi quotidien'!$O92="","",IF('Suivi quotidien'!$O92&lt;0,"À contrôler",IF('Suivi quotidien'!$N92&gt;0.35,"Coût matières élevé","OK")))</f>
        <v/>
      </c>
    </row>
    <row r="93">
      <c r="A93" s="2" t="n"/>
      <c r="B93" s="3" t="n"/>
      <c r="C93" s="3" t="n"/>
      <c r="D93" s="3" t="n"/>
      <c r="E93" s="4" t="n"/>
      <c r="F93" s="4" t="n"/>
      <c r="G93" s="5" t="n"/>
      <c r="H93" s="6" t="n"/>
      <c r="I93" s="10">
        <f>IF('Suivi quotidien'!$F93="","",IFERROR(VLOOKUP('Suivi quotidien'!$F93,'Paramètres &amp; aide'!$A$2:$B$4,2,FALSE),0))</f>
        <v/>
      </c>
      <c r="J93" s="11">
        <f>IF(OR('Suivi quotidien'!$H93="",'Suivi quotidien'!$I93=""),"",IFERROR('Suivi quotidien'!$H93/(1+'Suivi quotidien'!$I93),0))</f>
        <v/>
      </c>
      <c r="K93" s="6" t="n"/>
      <c r="L93" s="5" t="n"/>
      <c r="M93" s="6" t="n"/>
      <c r="N93" s="10">
        <f>IF(OR('Suivi quotidien'!$K93="",'Suivi quotidien'!$J93=""),"",IFERROR('Suivi quotidien'!$K93/'Suivi quotidien'!$J93,0))</f>
        <v/>
      </c>
      <c r="O93" s="11">
        <f>IF(OR('Suivi quotidien'!$J93="",'Suivi quotidien'!$K93="",'Suivi quotidien'!$M93=""),"",'Suivi quotidien'!$J93-'Suivi quotidien'!$K93-'Suivi quotidien'!$M93)</f>
        <v/>
      </c>
      <c r="P93" s="11">
        <f>IF(OR('Suivi quotidien'!$H93="",'Suivi quotidien'!$G93=""),"",IFERROR('Suivi quotidien'!$H93/'Suivi quotidien'!$G93,0))</f>
        <v/>
      </c>
      <c r="Q93" s="12">
        <f>IF('Suivi quotidien'!$O93="","",IF('Suivi quotidien'!$O93&lt;0,"À contrôler",IF('Suivi quotidien'!$N93&gt;0.35,"Coût matières élevé","OK")))</f>
        <v/>
      </c>
    </row>
    <row r="94">
      <c r="A94" s="2" t="n"/>
      <c r="B94" s="3" t="n"/>
      <c r="C94" s="3" t="n"/>
      <c r="D94" s="3" t="n"/>
      <c r="E94" s="4" t="n"/>
      <c r="F94" s="4" t="n"/>
      <c r="G94" s="5" t="n"/>
      <c r="H94" s="6" t="n"/>
      <c r="I94" s="7">
        <f>IF('Suivi quotidien'!$F94="","",IFERROR(VLOOKUP('Suivi quotidien'!$F94,'Paramètres &amp; aide'!$A$2:$B$4,2,FALSE),0))</f>
        <v/>
      </c>
      <c r="J94" s="8">
        <f>IF(OR('Suivi quotidien'!$H94="",'Suivi quotidien'!$I94=""),"",IFERROR('Suivi quotidien'!$H94/(1+'Suivi quotidien'!$I94),0))</f>
        <v/>
      </c>
      <c r="K94" s="6" t="n"/>
      <c r="L94" s="5" t="n"/>
      <c r="M94" s="6" t="n"/>
      <c r="N94" s="7">
        <f>IF(OR('Suivi quotidien'!$K94="",'Suivi quotidien'!$J94=""),"",IFERROR('Suivi quotidien'!$K94/'Suivi quotidien'!$J94,0))</f>
        <v/>
      </c>
      <c r="O94" s="8">
        <f>IF(OR('Suivi quotidien'!$J94="",'Suivi quotidien'!$K94="",'Suivi quotidien'!$M94=""),"",'Suivi quotidien'!$J94-'Suivi quotidien'!$K94-'Suivi quotidien'!$M94)</f>
        <v/>
      </c>
      <c r="P94" s="8">
        <f>IF(OR('Suivi quotidien'!$H94="",'Suivi quotidien'!$G94=""),"",IFERROR('Suivi quotidien'!$H94/'Suivi quotidien'!$G94,0))</f>
        <v/>
      </c>
      <c r="Q94" s="9">
        <f>IF('Suivi quotidien'!$O94="","",IF('Suivi quotidien'!$O94&lt;0,"À contrôler",IF('Suivi quotidien'!$N94&gt;0.35,"Coût matières élevé","OK")))</f>
        <v/>
      </c>
    </row>
    <row r="95">
      <c r="A95" s="2" t="n"/>
      <c r="B95" s="3" t="n"/>
      <c r="C95" s="3" t="n"/>
      <c r="D95" s="3" t="n"/>
      <c r="E95" s="4" t="n"/>
      <c r="F95" s="4" t="n"/>
      <c r="G95" s="5" t="n"/>
      <c r="H95" s="6" t="n"/>
      <c r="I95" s="10">
        <f>IF('Suivi quotidien'!$F95="","",IFERROR(VLOOKUP('Suivi quotidien'!$F95,'Paramètres &amp; aide'!$A$2:$B$4,2,FALSE),0))</f>
        <v/>
      </c>
      <c r="J95" s="11">
        <f>IF(OR('Suivi quotidien'!$H95="",'Suivi quotidien'!$I95=""),"",IFERROR('Suivi quotidien'!$H95/(1+'Suivi quotidien'!$I95),0))</f>
        <v/>
      </c>
      <c r="K95" s="6" t="n"/>
      <c r="L95" s="5" t="n"/>
      <c r="M95" s="6" t="n"/>
      <c r="N95" s="10">
        <f>IF(OR('Suivi quotidien'!$K95="",'Suivi quotidien'!$J95=""),"",IFERROR('Suivi quotidien'!$K95/'Suivi quotidien'!$J95,0))</f>
        <v/>
      </c>
      <c r="O95" s="11">
        <f>IF(OR('Suivi quotidien'!$J95="",'Suivi quotidien'!$K95="",'Suivi quotidien'!$M95=""),"",'Suivi quotidien'!$J95-'Suivi quotidien'!$K95-'Suivi quotidien'!$M95)</f>
        <v/>
      </c>
      <c r="P95" s="11">
        <f>IF(OR('Suivi quotidien'!$H95="",'Suivi quotidien'!$G95=""),"",IFERROR('Suivi quotidien'!$H95/'Suivi quotidien'!$G95,0))</f>
        <v/>
      </c>
      <c r="Q95" s="12">
        <f>IF('Suivi quotidien'!$O95="","",IF('Suivi quotidien'!$O95&lt;0,"À contrôler",IF('Suivi quotidien'!$N95&gt;0.35,"Coût matières élevé","OK")))</f>
        <v/>
      </c>
    </row>
    <row r="96">
      <c r="A96" s="2" t="n"/>
      <c r="B96" s="3" t="n"/>
      <c r="C96" s="3" t="n"/>
      <c r="D96" s="3" t="n"/>
      <c r="E96" s="4" t="n"/>
      <c r="F96" s="4" t="n"/>
      <c r="G96" s="5" t="n"/>
      <c r="H96" s="6" t="n"/>
      <c r="I96" s="7">
        <f>IF('Suivi quotidien'!$F96="","",IFERROR(VLOOKUP('Suivi quotidien'!$F96,'Paramètres &amp; aide'!$A$2:$B$4,2,FALSE),0))</f>
        <v/>
      </c>
      <c r="J96" s="8">
        <f>IF(OR('Suivi quotidien'!$H96="",'Suivi quotidien'!$I96=""),"",IFERROR('Suivi quotidien'!$H96/(1+'Suivi quotidien'!$I96),0))</f>
        <v/>
      </c>
      <c r="K96" s="6" t="n"/>
      <c r="L96" s="5" t="n"/>
      <c r="M96" s="6" t="n"/>
      <c r="N96" s="7">
        <f>IF(OR('Suivi quotidien'!$K96="",'Suivi quotidien'!$J96=""),"",IFERROR('Suivi quotidien'!$K96/'Suivi quotidien'!$J96,0))</f>
        <v/>
      </c>
      <c r="O96" s="8">
        <f>IF(OR('Suivi quotidien'!$J96="",'Suivi quotidien'!$K96="",'Suivi quotidien'!$M96=""),"",'Suivi quotidien'!$J96-'Suivi quotidien'!$K96-'Suivi quotidien'!$M96)</f>
        <v/>
      </c>
      <c r="P96" s="8">
        <f>IF(OR('Suivi quotidien'!$H96="",'Suivi quotidien'!$G96=""),"",IFERROR('Suivi quotidien'!$H96/'Suivi quotidien'!$G96,0))</f>
        <v/>
      </c>
      <c r="Q96" s="9">
        <f>IF('Suivi quotidien'!$O96="","",IF('Suivi quotidien'!$O96&lt;0,"À contrôler",IF('Suivi quotidien'!$N96&gt;0.35,"Coût matières élevé","OK")))</f>
        <v/>
      </c>
    </row>
    <row r="97">
      <c r="A97" s="2" t="n"/>
      <c r="B97" s="3" t="n"/>
      <c r="C97" s="3" t="n"/>
      <c r="D97" s="3" t="n"/>
      <c r="E97" s="4" t="n"/>
      <c r="F97" s="4" t="n"/>
      <c r="G97" s="5" t="n"/>
      <c r="H97" s="6" t="n"/>
      <c r="I97" s="10">
        <f>IF('Suivi quotidien'!$F97="","",IFERROR(VLOOKUP('Suivi quotidien'!$F97,'Paramètres &amp; aide'!$A$2:$B$4,2,FALSE),0))</f>
        <v/>
      </c>
      <c r="J97" s="11">
        <f>IF(OR('Suivi quotidien'!$H97="",'Suivi quotidien'!$I97=""),"",IFERROR('Suivi quotidien'!$H97/(1+'Suivi quotidien'!$I97),0))</f>
        <v/>
      </c>
      <c r="K97" s="6" t="n"/>
      <c r="L97" s="5" t="n"/>
      <c r="M97" s="6" t="n"/>
      <c r="N97" s="10">
        <f>IF(OR('Suivi quotidien'!$K97="",'Suivi quotidien'!$J97=""),"",IFERROR('Suivi quotidien'!$K97/'Suivi quotidien'!$J97,0))</f>
        <v/>
      </c>
      <c r="O97" s="11">
        <f>IF(OR('Suivi quotidien'!$J97="",'Suivi quotidien'!$K97="",'Suivi quotidien'!$M97=""),"",'Suivi quotidien'!$J97-'Suivi quotidien'!$K97-'Suivi quotidien'!$M97)</f>
        <v/>
      </c>
      <c r="P97" s="11">
        <f>IF(OR('Suivi quotidien'!$H97="",'Suivi quotidien'!$G97=""),"",IFERROR('Suivi quotidien'!$H97/'Suivi quotidien'!$G97,0))</f>
        <v/>
      </c>
      <c r="Q97" s="12">
        <f>IF('Suivi quotidien'!$O97="","",IF('Suivi quotidien'!$O97&lt;0,"À contrôler",IF('Suivi quotidien'!$N97&gt;0.35,"Coût matières élevé","OK")))</f>
        <v/>
      </c>
    </row>
    <row r="98">
      <c r="A98" s="2" t="n"/>
      <c r="B98" s="3" t="n"/>
      <c r="C98" s="3" t="n"/>
      <c r="D98" s="3" t="n"/>
      <c r="E98" s="4" t="n"/>
      <c r="F98" s="4" t="n"/>
      <c r="G98" s="5" t="n"/>
      <c r="H98" s="6" t="n"/>
      <c r="I98" s="7">
        <f>IF('Suivi quotidien'!$F98="","",IFERROR(VLOOKUP('Suivi quotidien'!$F98,'Paramètres &amp; aide'!$A$2:$B$4,2,FALSE),0))</f>
        <v/>
      </c>
      <c r="J98" s="8">
        <f>IF(OR('Suivi quotidien'!$H98="",'Suivi quotidien'!$I98=""),"",IFERROR('Suivi quotidien'!$H98/(1+'Suivi quotidien'!$I98),0))</f>
        <v/>
      </c>
      <c r="K98" s="6" t="n"/>
      <c r="L98" s="5" t="n"/>
      <c r="M98" s="6" t="n"/>
      <c r="N98" s="7">
        <f>IF(OR('Suivi quotidien'!$K98="",'Suivi quotidien'!$J98=""),"",IFERROR('Suivi quotidien'!$K98/'Suivi quotidien'!$J98,0))</f>
        <v/>
      </c>
      <c r="O98" s="8">
        <f>IF(OR('Suivi quotidien'!$J98="",'Suivi quotidien'!$K98="",'Suivi quotidien'!$M98=""),"",'Suivi quotidien'!$J98-'Suivi quotidien'!$K98-'Suivi quotidien'!$M98)</f>
        <v/>
      </c>
      <c r="P98" s="8">
        <f>IF(OR('Suivi quotidien'!$H98="",'Suivi quotidien'!$G98=""),"",IFERROR('Suivi quotidien'!$H98/'Suivi quotidien'!$G98,0))</f>
        <v/>
      </c>
      <c r="Q98" s="9">
        <f>IF('Suivi quotidien'!$O98="","",IF('Suivi quotidien'!$O98&lt;0,"À contrôler",IF('Suivi quotidien'!$N98&gt;0.35,"Coût matières élevé","OK")))</f>
        <v/>
      </c>
    </row>
    <row r="99">
      <c r="A99" s="2" t="n"/>
      <c r="B99" s="3" t="n"/>
      <c r="C99" s="3" t="n"/>
      <c r="D99" s="3" t="n"/>
      <c r="E99" s="4" t="n"/>
      <c r="F99" s="4" t="n"/>
      <c r="G99" s="5" t="n"/>
      <c r="H99" s="6" t="n"/>
      <c r="I99" s="10">
        <f>IF('Suivi quotidien'!$F99="","",IFERROR(VLOOKUP('Suivi quotidien'!$F99,'Paramètres &amp; aide'!$A$2:$B$4,2,FALSE),0))</f>
        <v/>
      </c>
      <c r="J99" s="11">
        <f>IF(OR('Suivi quotidien'!$H99="",'Suivi quotidien'!$I99=""),"",IFERROR('Suivi quotidien'!$H99/(1+'Suivi quotidien'!$I99),0))</f>
        <v/>
      </c>
      <c r="K99" s="6" t="n"/>
      <c r="L99" s="5" t="n"/>
      <c r="M99" s="6" t="n"/>
      <c r="N99" s="10">
        <f>IF(OR('Suivi quotidien'!$K99="",'Suivi quotidien'!$J99=""),"",IFERROR('Suivi quotidien'!$K99/'Suivi quotidien'!$J99,0))</f>
        <v/>
      </c>
      <c r="O99" s="11">
        <f>IF(OR('Suivi quotidien'!$J99="",'Suivi quotidien'!$K99="",'Suivi quotidien'!$M99=""),"",'Suivi quotidien'!$J99-'Suivi quotidien'!$K99-'Suivi quotidien'!$M99)</f>
        <v/>
      </c>
      <c r="P99" s="11">
        <f>IF(OR('Suivi quotidien'!$H99="",'Suivi quotidien'!$G99=""),"",IFERROR('Suivi quotidien'!$H99/'Suivi quotidien'!$G99,0))</f>
        <v/>
      </c>
      <c r="Q99" s="12">
        <f>IF('Suivi quotidien'!$O99="","",IF('Suivi quotidien'!$O99&lt;0,"À contrôler",IF('Suivi quotidien'!$N99&gt;0.35,"Coût matières élevé","OK")))</f>
        <v/>
      </c>
    </row>
    <row r="100">
      <c r="A100" s="2" t="n"/>
      <c r="B100" s="3" t="n"/>
      <c r="C100" s="3" t="n"/>
      <c r="D100" s="3" t="n"/>
      <c r="E100" s="4" t="n"/>
      <c r="F100" s="4" t="n"/>
      <c r="G100" s="5" t="n"/>
      <c r="H100" s="6" t="n"/>
      <c r="I100" s="7">
        <f>IF('Suivi quotidien'!$F100="","",IFERROR(VLOOKUP('Suivi quotidien'!$F100,'Paramètres &amp; aide'!$A$2:$B$4,2,FALSE),0))</f>
        <v/>
      </c>
      <c r="J100" s="8">
        <f>IF(OR('Suivi quotidien'!$H100="",'Suivi quotidien'!$I100=""),"",IFERROR('Suivi quotidien'!$H100/(1+'Suivi quotidien'!$I100),0))</f>
        <v/>
      </c>
      <c r="K100" s="6" t="n"/>
      <c r="L100" s="5" t="n"/>
      <c r="M100" s="6" t="n"/>
      <c r="N100" s="7">
        <f>IF(OR('Suivi quotidien'!$K100="",'Suivi quotidien'!$J100=""),"",IFERROR('Suivi quotidien'!$K100/'Suivi quotidien'!$J100,0))</f>
        <v/>
      </c>
      <c r="O100" s="8">
        <f>IF(OR('Suivi quotidien'!$J100="",'Suivi quotidien'!$K100="",'Suivi quotidien'!$M100=""),"",'Suivi quotidien'!$J100-'Suivi quotidien'!$K100-'Suivi quotidien'!$M100)</f>
        <v/>
      </c>
      <c r="P100" s="8">
        <f>IF(OR('Suivi quotidien'!$H100="",'Suivi quotidien'!$G100=""),"",IFERROR('Suivi quotidien'!$H100/'Suivi quotidien'!$G100,0))</f>
        <v/>
      </c>
      <c r="Q100" s="9">
        <f>IF('Suivi quotidien'!$O100="","",IF('Suivi quotidien'!$O100&lt;0,"À contrôler",IF('Suivi quotidien'!$N100&gt;0.35,"Coût matières élevé","OK")))</f>
        <v/>
      </c>
    </row>
    <row r="101">
      <c r="A101" s="2" t="n"/>
      <c r="B101" s="3" t="n"/>
      <c r="C101" s="3" t="n"/>
      <c r="D101" s="3" t="n"/>
      <c r="E101" s="4" t="n"/>
      <c r="F101" s="4" t="n"/>
      <c r="G101" s="5" t="n"/>
      <c r="H101" s="6" t="n"/>
      <c r="I101" s="10">
        <f>IF('Suivi quotidien'!$F101="","",IFERROR(VLOOKUP('Suivi quotidien'!$F101,'Paramètres &amp; aide'!$A$2:$B$4,2,FALSE),0))</f>
        <v/>
      </c>
      <c r="J101" s="11">
        <f>IF(OR('Suivi quotidien'!$H101="",'Suivi quotidien'!$I101=""),"",IFERROR('Suivi quotidien'!$H101/(1+'Suivi quotidien'!$I101),0))</f>
        <v/>
      </c>
      <c r="K101" s="6" t="n"/>
      <c r="L101" s="5" t="n"/>
      <c r="M101" s="6" t="n"/>
      <c r="N101" s="10">
        <f>IF(OR('Suivi quotidien'!$K101="",'Suivi quotidien'!$J101=""),"",IFERROR('Suivi quotidien'!$K101/'Suivi quotidien'!$J101,0))</f>
        <v/>
      </c>
      <c r="O101" s="11">
        <f>IF(OR('Suivi quotidien'!$J101="",'Suivi quotidien'!$K101="",'Suivi quotidien'!$M101=""),"",'Suivi quotidien'!$J101-'Suivi quotidien'!$K101-'Suivi quotidien'!$M101)</f>
        <v/>
      </c>
      <c r="P101" s="11">
        <f>IF(OR('Suivi quotidien'!$H101="",'Suivi quotidien'!$G101=""),"",IFERROR('Suivi quotidien'!$H101/'Suivi quotidien'!$G101,0))</f>
        <v/>
      </c>
      <c r="Q101" s="12">
        <f>IF('Suivi quotidien'!$O101="","",IF('Suivi quotidien'!$O101&lt;0,"À contrôler",IF('Suivi quotidien'!$N101&gt;0.35,"Coût matières élevé","OK")))</f>
        <v/>
      </c>
    </row>
    <row r="102">
      <c r="A102" s="13" t="inlineStr">
        <is>
          <t>Total / moyenne</t>
        </is>
      </c>
      <c r="B102" s="13" t="n"/>
      <c r="C102" s="13" t="n"/>
      <c r="D102" s="13" t="n"/>
      <c r="E102" s="13" t="n"/>
      <c r="F102" s="13" t="n"/>
      <c r="G102" s="14">
        <f>SUM('Suivi quotidien'!$G$2:$G$101)</f>
        <v/>
      </c>
      <c r="H102" s="15">
        <f>SUM('Suivi quotidien'!$H$2:$H$101)</f>
        <v/>
      </c>
      <c r="I102" s="16">
        <f>IFERROR(AVERAGE('Suivi quotidien'!$I$2:$I$101),0)</f>
        <v/>
      </c>
      <c r="J102" s="15">
        <f>SUM('Suivi quotidien'!$J$2:$J$101)</f>
        <v/>
      </c>
      <c r="K102" s="15">
        <f>SUM('Suivi quotidien'!$K$2:$K$101)</f>
        <v/>
      </c>
      <c r="L102" s="14">
        <f>SUM('Suivi quotidien'!$L$2:$L$101)</f>
        <v/>
      </c>
      <c r="M102" s="15">
        <f>SUM('Suivi quotidien'!$M$2:$M$101)</f>
        <v/>
      </c>
      <c r="N102" s="16">
        <f>IFERROR(AVERAGE('Suivi quotidien'!$N$2:$N$101),0)</f>
        <v/>
      </c>
      <c r="O102" s="15">
        <f>SUM('Suivi quotidien'!$O$2:$O$101)</f>
        <v/>
      </c>
      <c r="P102" s="15">
        <f>IFERROR(AVERAGE('Suivi quotidien'!$P$2:$P$101),0)</f>
        <v/>
      </c>
      <c r="Q102" s="13" t="n"/>
    </row>
  </sheetData>
  <autoFilter ref="A1:Q101"/>
  <conditionalFormatting sqref="Q2:Q101">
    <cfRule type="expression" priority="1" dxfId="0" stopIfTrue="1">
      <formula>$Q2="À contrôler"</formula>
    </cfRule>
  </conditionalFormatting>
  <conditionalFormatting sqref="N2:N101">
    <cfRule type="expression" priority="2" dxfId="1">
      <formula>AND($N2&lt;&gt;"",$N2&gt;0.35)</formula>
    </cfRule>
  </conditionalFormatting>
  <conditionalFormatting sqref="O2:O101">
    <cfRule type="expression" priority="3" dxfId="2">
      <formula>$O2&gt;0</formula>
    </cfRule>
  </conditionalFormatting>
  <dataValidations count="9">
    <dataValidation sqref="A2:A101" showErrorMessage="1" showInputMessage="1" allowBlank="1" errorTitle="Date invalide" error="Saisissez une date valide." type="date" operator="greaterThan">
      <formula1>1</formula1>
    </dataValidation>
    <dataValidation sqref="B2:B101" showErrorMessage="1" showInputMessage="1" allowBlank="1" type="list">
      <formula1>"La Table des Halles,Le Bistrot du Parc,Maison Gourmande"</formula1>
    </dataValidation>
    <dataValidation sqref="C2:C101" showErrorMessage="1" showInputMessage="1" allowBlank="1" type="list">
      <formula1>"Lyon,Paris,Marseille,Toulouse,Bordeaux,Lille,Nantes,Strasbourg,Nice,Rennes"</formula1>
    </dataValidation>
    <dataValidation sqref="D2:D101" showErrorMessage="1" showInputMessage="1" allowBlank="1" type="list">
      <formula1>"Camille,Lucas,Emma,Hugo,Léa,Louis,Chloé,Nathan,Manon,Théo"</formula1>
    </dataValidation>
    <dataValidation sqref="E2:E101" showErrorMessage="1" showInputMessage="1" allowBlank="1" type="list">
      <formula1>"Midi,Soir"</formula1>
    </dataValidation>
    <dataValidation sqref="F2:F101" showErrorMessage="1" showInputMessage="1" allowBlank="1" type="list">
      <formula1>"Sur place,À emporter,Alcool"</formula1>
    </dataValidation>
    <dataValidation sqref="G2:G101" showErrorMessage="1" showInputMessage="1" allowBlank="1" type="whole" operator="greaterThanOrEqual">
      <formula1>0</formula1>
    </dataValidation>
    <dataValidation sqref="H2:H101 K2:K101 M2:M101" showErrorMessage="1" showInputMessage="1" allowBlank="1" type="decimal" operator="greaterThanOrEqual">
      <formula1>0</formula1>
    </dataValidation>
    <dataValidation sqref="L2:L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4" customWidth="1" min="3" max="3"/>
    <col width="22" customWidth="1" min="4" max="4"/>
    <col width="18" customWidth="1" min="5" max="5"/>
    <col width="4" customWidth="1" min="6" max="6"/>
    <col width="22" customWidth="1" min="7" max="7"/>
    <col width="18" customWidth="1" min="8" max="8"/>
    <col width="4" customWidth="1" min="9" max="9"/>
    <col width="22" customWidth="1" min="10" max="10"/>
    <col width="18" customWidth="1" min="11" max="11"/>
    <col width="18" customWidth="1" min="12" max="12"/>
  </cols>
  <sheetData>
    <row r="1" ht="30" customHeight="1">
      <c r="A1" s="17" t="inlineStr">
        <is>
          <t>Tableau de bord — Gestion restaurant</t>
        </is>
      </c>
    </row>
    <row r="3">
      <c r="A3" s="18" t="inlineStr">
        <is>
          <t>CA TTC total</t>
        </is>
      </c>
      <c r="B3" s="19">
        <f>SUM('Suivi quotidien'!$H$2:$H$101)</f>
        <v/>
      </c>
      <c r="D3" s="18" t="inlineStr">
        <is>
          <t>CA HT total</t>
        </is>
      </c>
      <c r="E3" s="19">
        <f>SUM('Suivi quotidien'!$J$2:$J$101)</f>
        <v/>
      </c>
      <c r="G3" s="18" t="inlineStr">
        <is>
          <t>Marge brute totale</t>
        </is>
      </c>
      <c r="H3" s="19">
        <f>SUM('Suivi quotidien'!$O$2:$O$101)</f>
        <v/>
      </c>
      <c r="J3" s="18" t="inlineStr">
        <is>
          <t>Nombre total de couverts</t>
        </is>
      </c>
      <c r="K3" s="20">
        <f>SUM('Suivi quotidien'!$G$2:$G$101)</f>
        <v/>
      </c>
    </row>
    <row r="4">
      <c r="A4" s="21" t="n"/>
      <c r="B4" s="21" t="n"/>
      <c r="D4" s="21" t="n"/>
      <c r="E4" s="21" t="n"/>
      <c r="G4" s="21" t="n"/>
      <c r="H4" s="21" t="n"/>
      <c r="J4" s="21" t="n"/>
      <c r="K4" s="21" t="n"/>
    </row>
    <row r="5">
      <c r="A5" s="18" t="inlineStr">
        <is>
          <t>Ticket moyen global</t>
        </is>
      </c>
      <c r="B5" s="19">
        <f>IFERROR('Tableau de bord'!$B$3/'Tableau de bord'!$K$3,0)</f>
        <v/>
      </c>
      <c r="D5" s="18" t="inlineStr">
        <is>
          <t>Coût matières moyen</t>
        </is>
      </c>
      <c r="E5" s="22">
        <f>IFERROR(AVERAGE('Suivi quotidien'!$N$2:$N$101),0)</f>
        <v/>
      </c>
      <c r="G5" s="18" t="inlineStr">
        <is>
          <t>Services à contrôler</t>
        </is>
      </c>
      <c r="H5" s="20">
        <f>COUNTIF('Suivi quotidien'!$Q$2:$Q$101,"À contrôler")</f>
        <v/>
      </c>
      <c r="J5" s="18" t="inlineStr">
        <is>
          <t>Taux de marge brute</t>
        </is>
      </c>
      <c r="K5" s="22">
        <f>IFERROR('Tableau de bord'!$H$3/'Tableau de bord'!$E$3,0)</f>
        <v/>
      </c>
    </row>
    <row r="6">
      <c r="A6" s="21" t="n"/>
      <c r="B6" s="21" t="n"/>
      <c r="D6" s="21" t="n"/>
      <c r="E6" s="21" t="n"/>
      <c r="G6" s="21" t="n"/>
      <c r="H6" s="21" t="n"/>
      <c r="J6" s="21" t="n"/>
      <c r="K6" s="21" t="n"/>
    </row>
    <row r="13">
      <c r="K13" s="1" t="inlineStr">
        <is>
          <t>Type de vente</t>
        </is>
      </c>
      <c r="L13" s="1" t="inlineStr">
        <is>
          <t>CA TTC</t>
        </is>
      </c>
    </row>
    <row r="14">
      <c r="K14" s="3" t="inlineStr">
        <is>
          <t>Sur place</t>
        </is>
      </c>
      <c r="L14" s="23">
        <f>SUMIF('Suivi quotidien'!$F$2:$F$101,'Tableau de bord'!$K$14,'Suivi quotidien'!$H$2:$H$101)</f>
        <v/>
      </c>
    </row>
    <row r="15">
      <c r="K15" s="3" t="inlineStr">
        <is>
          <t>À emporter</t>
        </is>
      </c>
      <c r="L15" s="24">
        <f>SUMIF('Suivi quotidien'!$F$2:$F$101,'Tableau de bord'!$K$15,'Suivi quotidien'!$H$2:$H$101)</f>
        <v/>
      </c>
    </row>
    <row r="16">
      <c r="K16" s="3" t="inlineStr">
        <is>
          <t>Alcool</t>
        </is>
      </c>
      <c r="L16" s="23">
        <f>SUMIF('Suivi quotidien'!$F$2:$F$101,'Tableau de bord'!$K$16,'Suivi quotidien'!$H$2:$H$101)</f>
        <v/>
      </c>
    </row>
  </sheetData>
  <mergeCells count="1">
    <mergeCell ref="A1:L1"/>
  </mergeCells>
  <conditionalFormatting sqref="H5">
    <cfRule type="expression" priority="1" dxfId="0" stopIfTrue="1">
      <formula>$H$5&gt;0</formula>
    </cfRule>
  </conditionalFormatting>
  <conditionalFormatting sqref="K5">
    <cfRule type="expression" priority="2" dxfId="2">
      <formula>$K$5&gt;0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4" customWidth="1" min="3" max="3"/>
    <col width="78" customWidth="1" min="4" max="4"/>
  </cols>
  <sheetData>
    <row r="1">
      <c r="A1" s="1" t="inlineStr">
        <is>
          <t>Type de vente</t>
        </is>
      </c>
      <c r="B1" s="1" t="inlineStr">
        <is>
          <t>Taux de TVA</t>
        </is>
      </c>
      <c r="D1" s="25" t="inlineStr">
        <is>
          <t>Notice d’utilisation</t>
        </is>
      </c>
    </row>
    <row r="2" ht="34" customHeight="1">
      <c r="A2" s="9" t="inlineStr">
        <is>
          <t>Sur place</t>
        </is>
      </c>
      <c r="B2" s="26" t="n">
        <v>0.1</v>
      </c>
      <c r="D2" s="27" t="inlineStr">
        <is>
          <t>Les cellules jaunes sont à renseigner quotidiennement.</t>
        </is>
      </c>
    </row>
    <row r="3" ht="34" customHeight="1">
      <c r="A3" s="12" t="inlineStr">
        <is>
          <t>À emporter</t>
        </is>
      </c>
      <c r="B3" s="26" t="n">
        <v>0.1</v>
      </c>
      <c r="D3" s="28" t="inlineStr">
        <is>
          <t>Le CA TTC doit inclure les encaissements du service.</t>
        </is>
      </c>
    </row>
    <row r="4" ht="34" customHeight="1">
      <c r="A4" s="9" t="inlineStr">
        <is>
          <t>Alcool</t>
        </is>
      </c>
      <c r="B4" s="26" t="n">
        <v>0.2</v>
      </c>
      <c r="D4" s="27" t="inlineStr">
        <is>
          <t>Les achats matières sont saisis hors TVA.</t>
        </is>
      </c>
    </row>
    <row r="5" ht="34" customHeight="1">
      <c r="D5" s="28" t="inlineStr">
        <is>
          <t>Le coût du personnel peut inclure salaires, charges sociales et renforts ponctuels.</t>
        </is>
      </c>
    </row>
    <row r="6" ht="34" customHeight="1">
      <c r="D6" s="27" t="inlineStr">
        <is>
          <t>Vérifier les règles de TVA applicables selon la nature des produits.</t>
        </is>
      </c>
    </row>
    <row r="7" ht="34" customHeight="1">
      <c r="D7" s="28" t="inlineStr">
        <is>
          <t>Les données individuelles doivent respecter les principes CNIL/RGPD.</t>
        </is>
      </c>
    </row>
  </sheetData>
  <autoFilter ref="A1:B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35" customWidth="1" min="3" max="3"/>
    <col width="3" customWidth="1" min="4" max="4"/>
    <col width="3" customWidth="1" min="5" max="5"/>
    <col width="3" customWidth="1" min="6" max="6"/>
  </cols>
  <sheetData>
    <row r="1" ht="30" customHeight="1">
      <c r="A1" s="17" t="inlineStr">
        <is>
          <t>Mode d’emploi — Gestion restaurant Excel</t>
        </is>
      </c>
    </row>
    <row r="3">
      <c r="A3" s="1" t="inlineStr">
        <is>
          <t>Feuille</t>
        </is>
      </c>
      <c r="B3" s="1" t="inlineStr">
        <is>
          <t>Utilisation</t>
        </is>
      </c>
      <c r="C3" s="1" t="inlineStr">
        <is>
          <t>Colonnes concernées</t>
        </is>
      </c>
    </row>
    <row r="4" ht="42" customHeight="1">
      <c r="A4" s="27" t="inlineStr">
        <is>
          <t>Suivi quotidien</t>
        </is>
      </c>
      <c r="B4" s="27" t="inlineStr">
        <is>
          <t>Saisir une ligne par service, en complétant uniquement les cellules jaunes.</t>
        </is>
      </c>
      <c r="C4" s="27" t="inlineStr">
        <is>
          <t>Date à Coût du personnel</t>
        </is>
      </c>
    </row>
    <row r="5" ht="42" customHeight="1">
      <c r="A5" s="28" t="inlineStr">
        <is>
          <t>Suivi quotidien</t>
        </is>
      </c>
      <c r="B5" s="28" t="inlineStr">
        <is>
          <t>La TVA est calculée automatiquement selon le type de vente sélectionné.</t>
        </is>
      </c>
      <c r="C5" s="28" t="inlineStr">
        <is>
          <t>Taux de TVA</t>
        </is>
      </c>
    </row>
    <row r="6" ht="42" customHeight="1">
      <c r="A6" s="27" t="inlineStr">
        <is>
          <t>Suivi quotidien</t>
        </is>
      </c>
      <c r="B6" s="27" t="inlineStr">
        <is>
          <t>Le chiffre d’affaires HT, le coût matières, la marge et le ticket moyen sont calculés automatiquement.</t>
        </is>
      </c>
      <c r="C6" s="27" t="inlineStr">
        <is>
          <t>CA HT à Alerte rentabilité</t>
        </is>
      </c>
    </row>
    <row r="7" ht="42" customHeight="1">
      <c r="A7" s="28" t="inlineStr">
        <is>
          <t>Suivi quotidien</t>
        </is>
      </c>
      <c r="B7" s="28" t="inlineStr">
        <is>
          <t>Une alerte apparaît lorsque la marge brute est négative ou que le coût matières dépasse le seuil de suivi.</t>
        </is>
      </c>
      <c r="C7" s="28" t="inlineStr">
        <is>
          <t>Coût matières (%) et Alerte rentabilité</t>
        </is>
      </c>
    </row>
    <row r="8" ht="42" customHeight="1">
      <c r="A8" s="27" t="inlineStr">
        <is>
          <t>Tableau de bord</t>
        </is>
      </c>
      <c r="B8" s="27" t="inlineStr">
        <is>
          <t>Consulter les indicateurs clés et les graphiques alimentés par les 100 lignes préparées.</t>
        </is>
      </c>
      <c r="C8" s="27" t="inlineStr">
        <is>
          <t>KPI et graphiques</t>
        </is>
      </c>
    </row>
    <row r="9" ht="42" customHeight="1">
      <c r="A9" s="28" t="inlineStr">
        <is>
          <t>Paramètres &amp; aide</t>
        </is>
      </c>
      <c r="B9" s="28" t="inlineStr">
        <is>
          <t>Mettre à jour les taux de TVA si nécessaire après vérification des règles applicables.</t>
        </is>
      </c>
      <c r="C9" s="28" t="inlineStr">
        <is>
          <t>Type de vente et Taux de TVA</t>
        </is>
      </c>
    </row>
    <row r="10" ht="42" customHeight="1">
      <c r="A10" s="27" t="inlineStr">
        <is>
          <t>Paramètres &amp; aide</t>
        </is>
      </c>
      <c r="B10" s="27" t="inlineStr">
        <is>
          <t>Respecter les principes CNIL/RGPD lors de la saisie des informations relatives aux responsables.</t>
        </is>
      </c>
      <c r="C10" s="27" t="inlineStr">
        <is>
          <t>Responsable</t>
        </is>
      </c>
    </row>
    <row r="11" ht="42" customHeight="1">
      <c r="A11" s="28" t="inlineStr">
        <is>
          <t>Conseil</t>
        </is>
      </c>
      <c r="B11" s="28" t="inlineStr">
        <is>
          <t>Ne pas supprimer les formules des colonnes calculées ; utiliser les lignes disponibles pour ajouter de nouveaux services.</t>
        </is>
      </c>
      <c r="C11" s="28" t="inlineStr">
        <is>
          <t>Lignes 2 à 101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2026-09-07T08:22:39Z</dcterms:created>
  <dcterms:modified xmlns:dcterms="http://purl.org/dc/terms/" xmlns:xsi="http://www.w3.org/2001/XMLSchema-instance" xsi:type="dcterms:W3CDTF">2026-09-07T08:22:39Z</dcterms:modified>
</cp:coreProperties>
</file>