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tes" sheetId="1" state="visible" r:id="rId1"/>
    <sheet xmlns:r="http://schemas.openxmlformats.org/officeDocument/2006/relationships" name="Client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&quot; €&quot;"/>
    <numFmt numFmtId="165" formatCode="0.0%"/>
    <numFmt numFmtId="166" formatCode="DD/MM/YYYY"/>
  </numFmts>
  <fonts count="5">
    <font>
      <name val="Calibri"/>
      <family val="2"/>
      <color theme="1"/>
      <sz val="11"/>
      <scheme val="minor"/>
    </font>
    <font>
      <name val="Calibri"/>
      <b val="1"/>
      <color rgb="004A2AA5"/>
      <sz val="16"/>
    </font>
    <font>
      <name val="Calibri"/>
      <b val="1"/>
      <color rgb="00FFFFFF"/>
      <sz val="11"/>
    </font>
    <font>
      <name val="Calibri"/>
      <b val="1"/>
      <color rgb="001F1F1F"/>
      <sz val="11"/>
    </font>
    <font>
      <b val="1"/>
      <color rgb="004A2AA5"/>
      <sz val="12"/>
    </font>
  </fonts>
  <fills count="8">
    <fill>
      <patternFill/>
    </fill>
    <fill>
      <patternFill patternType="gray125"/>
    </fill>
    <fill>
      <patternFill patternType="solid">
        <fgColor rgb="004A2AA5"/>
        <bgColor rgb="004A2AA5"/>
      </patternFill>
    </fill>
    <fill>
      <patternFill patternType="solid">
        <fgColor rgb="00F1EDFB"/>
        <bgColor rgb="00F1EDFB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FF6B4A"/>
        <bgColor rgb="00FF6B4A"/>
      </patternFill>
    </fill>
    <fill>
      <patternFill patternType="solid">
        <fgColor rgb="005D3BC4"/>
        <bgColor rgb="005D3BC4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0" fillId="6" borderId="1" pivotButton="0" quotePrefix="0" xfId="0"/>
    <xf numFmtId="164" fontId="3" fillId="6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164" fontId="4" fillId="0" borderId="1" applyAlignment="1" pivotButton="0" quotePrefix="0" xfId="0">
      <alignment horizontal="center" vertical="center"/>
    </xf>
    <xf numFmtId="1" fontId="4" fillId="0" borderId="1" applyAlignment="1" pivotButton="0" quotePrefix="0" xfId="0">
      <alignment horizontal="center" vertical="center"/>
    </xf>
    <xf numFmtId="165" fontId="4" fillId="0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1" pivotButton="0" quotePrefix="0" xfId="0"/>
    <xf numFmtId="166" fontId="0" fillId="0" borderId="1" pivotButton="0" quotePrefix="0" xfId="0"/>
    <xf numFmtId="0" fontId="2" fillId="7" borderId="1" applyAlignment="1" pivotButton="0" quotePrefix="0" xfId="0">
      <alignment horizontal="left" vertical="top" wrapText="1"/>
    </xf>
    <xf numFmtId="0" fontId="0" fillId="5" borderId="1" applyAlignment="1" pivotButton="0" quotePrefix="0" xfId="0">
      <alignment horizontal="left" vertical="top" wrapText="1"/>
    </xf>
    <xf numFmtId="0" fontId="0" fillId="3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DE2E1"/>
          <bgColor rgb="00FDE2E1"/>
        </patternFill>
      </fill>
    </dxf>
    <dxf>
      <font>
        <b val="1"/>
        <color rgb="0016A34A"/>
      </font>
      <fill>
        <patternFill patternType="solid">
          <fgColor rgb="00DCFCE7"/>
          <bgColor rgb="00DCFCE7"/>
        </patternFill>
      </fill>
    </dxf>
    <dxf>
      <font>
        <name val="Calibri"/>
        <b val="1"/>
        <color rgb="00DC2626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Chiffre d'affaires par client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bord'!B11</f>
            </strRef>
          </tx>
          <spPr>
            <a:solidFill xmlns:a="http://schemas.openxmlformats.org/drawingml/2006/main">
              <a:srgbClr val="4A2AA5"/>
            </a:solidFill>
            <a:ln xmlns:a="http://schemas.openxmlformats.org/drawingml/2006/main">
              <a:prstDash val="solid"/>
            </a:ln>
          </spPr>
          <cat>
            <numRef>
              <f>'Tableau de bord'!$A$12:$A$20</f>
            </numRef>
          </cat>
          <val>
            <numRef>
              <f>'Tableau de bord'!$B$12:$B$20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Client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 HT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CA par ville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bord'!B22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bord'!$A$23:$A$31</f>
            </numRef>
          </cat>
          <val>
            <numRef>
              <f>'Tableau de bord'!$B$23:$B$31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du CA TTC par commande</a:t>
            </a:r>
          </a:p>
        </rich>
      </tx>
    </title>
    <plotArea>
      <lineChart>
        <grouping val="standard"/>
        <ser>
          <idx val="0"/>
          <order val="0"/>
          <tx>
            <strRef>
              <f>'Tableau de bord'!B33</f>
            </strRef>
          </tx>
          <spPr>
            <a:ln xmlns:a="http://schemas.openxmlformats.org/drawingml/2006/main" w="25000">
              <a:solidFill>
                <a:srgbClr val="FF6B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'Tableau de bord'!$A$34:$A$43</f>
            </numRef>
          </cat>
          <val>
            <numRef>
              <f>'Tableau de bord'!$B$34:$B$43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 TTC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40</row>
      <rowOff>0</rowOff>
    </from>
    <ext cx="648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8" customWidth="1" min="3" max="3"/>
    <col width="14" customWidth="1" min="4" max="4"/>
    <col width="20" customWidth="1" min="5" max="5"/>
    <col width="10" customWidth="1" min="6" max="6"/>
    <col width="14" customWidth="1" min="7" max="7"/>
    <col width="10" customWidth="1" min="8" max="8"/>
    <col width="14" customWidth="1" min="9" max="9"/>
    <col width="12" customWidth="1" min="10" max="10"/>
    <col width="14" customWidth="1" min="11" max="11"/>
    <col width="16" customWidth="1" min="12" max="12"/>
  </cols>
  <sheetData>
    <row r="1" ht="28" customHeight="1">
      <c r="A1" s="1" t="inlineStr">
        <is>
          <t>GESTION COMMERCIALE - SUIVI DES VENTES 2026</t>
        </is>
      </c>
    </row>
    <row r="2">
      <c r="A2" s="2" t="inlineStr">
        <is>
          <t>N° cmd</t>
        </is>
      </c>
      <c r="B2" s="2" t="inlineStr">
        <is>
          <t>Date</t>
        </is>
      </c>
      <c r="C2" s="2" t="inlineStr">
        <is>
          <t>Client</t>
        </is>
      </c>
      <c r="D2" s="2" t="inlineStr">
        <is>
          <t>Ville</t>
        </is>
      </c>
      <c r="E2" s="2" t="inlineStr">
        <is>
          <t>Produit</t>
        </is>
      </c>
      <c r="F2" s="2" t="inlineStr">
        <is>
          <t>Quantité</t>
        </is>
      </c>
      <c r="G2" s="2" t="inlineStr">
        <is>
          <t>Prix unit. HT</t>
        </is>
      </c>
      <c r="H2" s="2" t="inlineStr">
        <is>
          <t>Remise %</t>
        </is>
      </c>
      <c r="I2" s="2" t="inlineStr">
        <is>
          <t>Total HT</t>
        </is>
      </c>
      <c r="J2" s="2" t="inlineStr">
        <is>
          <t>TVA (20%)</t>
        </is>
      </c>
      <c r="K2" s="2" t="inlineStr">
        <is>
          <t>Total TTC</t>
        </is>
      </c>
      <c r="L2" s="2" t="inlineStr">
        <is>
          <t>Statut paiement</t>
        </is>
      </c>
    </row>
    <row r="3">
      <c r="A3" s="3" t="inlineStr">
        <is>
          <t>CMD-001</t>
        </is>
      </c>
      <c r="B3" s="3" t="inlineStr">
        <is>
          <t>03/01/2026</t>
        </is>
      </c>
      <c r="C3" s="4" t="inlineStr">
        <is>
          <t>Camille Dubois</t>
        </is>
      </c>
      <c r="D3" s="3" t="inlineStr">
        <is>
          <t>Paris</t>
        </is>
      </c>
      <c r="E3" s="3" t="inlineStr">
        <is>
          <t>Ordinateur portable</t>
        </is>
      </c>
      <c r="F3" s="5" t="n">
        <v>3</v>
      </c>
      <c r="G3" s="6" t="n">
        <v>799</v>
      </c>
      <c r="H3" s="7" t="n">
        <v>0.05</v>
      </c>
      <c r="I3" s="8">
        <f>F3*G3*(1-H3)</f>
        <v/>
      </c>
      <c r="J3" s="8">
        <f>I3*0.2</f>
        <v/>
      </c>
      <c r="K3" s="8">
        <f>I3+J3</f>
        <v/>
      </c>
      <c r="L3" s="3" t="inlineStr">
        <is>
          <t>Payé</t>
        </is>
      </c>
    </row>
    <row r="4">
      <c r="A4" s="9" t="inlineStr">
        <is>
          <t>CMD-002</t>
        </is>
      </c>
      <c r="B4" s="9" t="inlineStr">
        <is>
          <t>08/01/2026</t>
        </is>
      </c>
      <c r="C4" s="10" t="inlineStr">
        <is>
          <t>Lucas Martin</t>
        </is>
      </c>
      <c r="D4" s="9" t="inlineStr">
        <is>
          <t>Lyon</t>
        </is>
      </c>
      <c r="E4" s="9" t="inlineStr">
        <is>
          <t>Écran 27 pouces</t>
        </is>
      </c>
      <c r="F4" s="5" t="n">
        <v>5</v>
      </c>
      <c r="G4" s="11" t="n">
        <v>249</v>
      </c>
      <c r="H4" s="7" t="n">
        <v>0</v>
      </c>
      <c r="I4" s="8">
        <f>F4*G4*(1-H4)</f>
        <v/>
      </c>
      <c r="J4" s="8">
        <f>I4*0.2</f>
        <v/>
      </c>
      <c r="K4" s="8">
        <f>I4+J4</f>
        <v/>
      </c>
      <c r="L4" s="9" t="inlineStr">
        <is>
          <t>Payé</t>
        </is>
      </c>
    </row>
    <row r="5">
      <c r="A5" s="3" t="inlineStr">
        <is>
          <t>CMD-003</t>
        </is>
      </c>
      <c r="B5" s="3" t="inlineStr">
        <is>
          <t>15/02/2026</t>
        </is>
      </c>
      <c r="C5" s="4" t="inlineStr">
        <is>
          <t>Emma Bernard</t>
        </is>
      </c>
      <c r="D5" s="3" t="inlineStr">
        <is>
          <t>Marseille</t>
        </is>
      </c>
      <c r="E5" s="3" t="inlineStr">
        <is>
          <t>Clavier sans fil</t>
        </is>
      </c>
      <c r="F5" s="5" t="n">
        <v>10</v>
      </c>
      <c r="G5" s="6" t="n">
        <v>59</v>
      </c>
      <c r="H5" s="7" t="n">
        <v>0.1</v>
      </c>
      <c r="I5" s="8">
        <f>F5*G5*(1-H5)</f>
        <v/>
      </c>
      <c r="J5" s="8">
        <f>I5*0.2</f>
        <v/>
      </c>
      <c r="K5" s="8">
        <f>I5+J5</f>
        <v/>
      </c>
      <c r="L5" s="3" t="inlineStr">
        <is>
          <t>En attente</t>
        </is>
      </c>
    </row>
    <row r="6">
      <c r="A6" s="9" t="inlineStr">
        <is>
          <t>CMD-004</t>
        </is>
      </c>
      <c r="B6" s="9" t="inlineStr">
        <is>
          <t>22/02/2026</t>
        </is>
      </c>
      <c r="C6" s="10" t="inlineStr">
        <is>
          <t>Hugo Petit</t>
        </is>
      </c>
      <c r="D6" s="9" t="inlineStr">
        <is>
          <t>Toulouse</t>
        </is>
      </c>
      <c r="E6" s="9" t="inlineStr">
        <is>
          <t>Souris ergonomique</t>
        </is>
      </c>
      <c r="F6" s="5" t="n">
        <v>8</v>
      </c>
      <c r="G6" s="11" t="n">
        <v>39</v>
      </c>
      <c r="H6" s="7" t="n">
        <v>0</v>
      </c>
      <c r="I6" s="8">
        <f>F6*G6*(1-H6)</f>
        <v/>
      </c>
      <c r="J6" s="8">
        <f>I6*0.2</f>
        <v/>
      </c>
      <c r="K6" s="8">
        <f>I6+J6</f>
        <v/>
      </c>
      <c r="L6" s="9" t="inlineStr">
        <is>
          <t>Payé</t>
        </is>
      </c>
    </row>
    <row r="7">
      <c r="A7" s="3" t="inlineStr">
        <is>
          <t>CMD-005</t>
        </is>
      </c>
      <c r="B7" s="3" t="inlineStr">
        <is>
          <t>05/03/2026</t>
        </is>
      </c>
      <c r="C7" s="4" t="inlineStr">
        <is>
          <t>Léa Robert</t>
        </is>
      </c>
      <c r="D7" s="3" t="inlineStr">
        <is>
          <t>Bordeaux</t>
        </is>
      </c>
      <c r="E7" s="3" t="inlineStr">
        <is>
          <t>Casque audio</t>
        </is>
      </c>
      <c r="F7" s="5" t="n">
        <v>6</v>
      </c>
      <c r="G7" s="6" t="n">
        <v>89</v>
      </c>
      <c r="H7" s="7" t="n">
        <v>0.05</v>
      </c>
      <c r="I7" s="8">
        <f>F7*G7*(1-H7)</f>
        <v/>
      </c>
      <c r="J7" s="8">
        <f>I7*0.2</f>
        <v/>
      </c>
      <c r="K7" s="8">
        <f>I7+J7</f>
        <v/>
      </c>
      <c r="L7" s="3" t="inlineStr">
        <is>
          <t>Retard</t>
        </is>
      </c>
    </row>
    <row r="8">
      <c r="A8" s="9" t="inlineStr">
        <is>
          <t>CMD-006</t>
        </is>
      </c>
      <c r="B8" s="9" t="inlineStr">
        <is>
          <t>18/03/2026</t>
        </is>
      </c>
      <c r="C8" s="10" t="inlineStr">
        <is>
          <t>Camille Dubois</t>
        </is>
      </c>
      <c r="D8" s="9" t="inlineStr">
        <is>
          <t>Paris</t>
        </is>
      </c>
      <c r="E8" s="9" t="inlineStr">
        <is>
          <t>Imprimante laser</t>
        </is>
      </c>
      <c r="F8" s="5" t="n">
        <v>2</v>
      </c>
      <c r="G8" s="11" t="n">
        <v>349</v>
      </c>
      <c r="H8" s="7" t="n">
        <v>0</v>
      </c>
      <c r="I8" s="8">
        <f>F8*G8*(1-H8)</f>
        <v/>
      </c>
      <c r="J8" s="8">
        <f>I8*0.2</f>
        <v/>
      </c>
      <c r="K8" s="8">
        <f>I8+J8</f>
        <v/>
      </c>
      <c r="L8" s="9" t="inlineStr">
        <is>
          <t>Payé</t>
        </is>
      </c>
    </row>
    <row r="9">
      <c r="A9" s="3" t="inlineStr">
        <is>
          <t>CMD-007</t>
        </is>
      </c>
      <c r="B9" s="3" t="inlineStr">
        <is>
          <t>02/04/2026</t>
        </is>
      </c>
      <c r="C9" s="4" t="inlineStr">
        <is>
          <t>Louis Durand</t>
        </is>
      </c>
      <c r="D9" s="3" t="inlineStr">
        <is>
          <t>Lille</t>
        </is>
      </c>
      <c r="E9" s="3" t="inlineStr">
        <is>
          <t>Ordinateur portable</t>
        </is>
      </c>
      <c r="F9" s="5" t="n">
        <v>4</v>
      </c>
      <c r="G9" s="6" t="n">
        <v>799</v>
      </c>
      <c r="H9" s="7" t="n">
        <v>0.08</v>
      </c>
      <c r="I9" s="8">
        <f>F9*G9*(1-H9)</f>
        <v/>
      </c>
      <c r="J9" s="8">
        <f>I9*0.2</f>
        <v/>
      </c>
      <c r="K9" s="8">
        <f>I9+J9</f>
        <v/>
      </c>
      <c r="L9" s="3" t="inlineStr">
        <is>
          <t>En attente</t>
        </is>
      </c>
    </row>
    <row r="10">
      <c r="A10" s="9" t="inlineStr">
        <is>
          <t>CMD-008</t>
        </is>
      </c>
      <c r="B10" s="9" t="inlineStr">
        <is>
          <t>14/04/2026</t>
        </is>
      </c>
      <c r="C10" s="10" t="inlineStr">
        <is>
          <t>Chloé Moreau</t>
        </is>
      </c>
      <c r="D10" s="9" t="inlineStr">
        <is>
          <t>Nantes</t>
        </is>
      </c>
      <c r="E10" s="9" t="inlineStr">
        <is>
          <t>Écran 27 pouces</t>
        </is>
      </c>
      <c r="F10" s="5" t="n">
        <v>3</v>
      </c>
      <c r="G10" s="11" t="n">
        <v>249</v>
      </c>
      <c r="H10" s="7" t="n">
        <v>0</v>
      </c>
      <c r="I10" s="8">
        <f>F10*G10*(1-H10)</f>
        <v/>
      </c>
      <c r="J10" s="8">
        <f>I10*0.2</f>
        <v/>
      </c>
      <c r="K10" s="8">
        <f>I10+J10</f>
        <v/>
      </c>
      <c r="L10" s="9" t="inlineStr">
        <is>
          <t>Payé</t>
        </is>
      </c>
    </row>
    <row r="11">
      <c r="A11" s="3" t="inlineStr">
        <is>
          <t>CMD-009</t>
        </is>
      </c>
      <c r="B11" s="3" t="inlineStr">
        <is>
          <t>27/04/2026</t>
        </is>
      </c>
      <c r="C11" s="4" t="inlineStr">
        <is>
          <t>Nathan Simon</t>
        </is>
      </c>
      <c r="D11" s="3" t="inlineStr">
        <is>
          <t>Strasbourg</t>
        </is>
      </c>
      <c r="E11" s="3" t="inlineStr">
        <is>
          <t>Webcam HD</t>
        </is>
      </c>
      <c r="F11" s="5" t="n">
        <v>12</v>
      </c>
      <c r="G11" s="6" t="n">
        <v>45</v>
      </c>
      <c r="H11" s="7" t="n">
        <v>0.1</v>
      </c>
      <c r="I11" s="8">
        <f>F11*G11*(1-H11)</f>
        <v/>
      </c>
      <c r="J11" s="8">
        <f>I11*0.2</f>
        <v/>
      </c>
      <c r="K11" s="8">
        <f>I11+J11</f>
        <v/>
      </c>
      <c r="L11" s="3" t="inlineStr">
        <is>
          <t>Retard</t>
        </is>
      </c>
    </row>
    <row r="12">
      <c r="A12" s="9" t="inlineStr">
        <is>
          <t>CMD-010</t>
        </is>
      </c>
      <c r="B12" s="9" t="inlineStr">
        <is>
          <t>09/05/2026</t>
        </is>
      </c>
      <c r="C12" s="10" t="inlineStr">
        <is>
          <t>Manon Laurent</t>
        </is>
      </c>
      <c r="D12" s="9" t="inlineStr">
        <is>
          <t>Nice</t>
        </is>
      </c>
      <c r="E12" s="9" t="inlineStr">
        <is>
          <t>Clavier sans fil</t>
        </is>
      </c>
      <c r="F12" s="5" t="n">
        <v>7</v>
      </c>
      <c r="G12" s="11" t="n">
        <v>59</v>
      </c>
      <c r="H12" s="7" t="n">
        <v>0</v>
      </c>
      <c r="I12" s="8">
        <f>F12*G12*(1-H12)</f>
        <v/>
      </c>
      <c r="J12" s="8">
        <f>I12*0.2</f>
        <v/>
      </c>
      <c r="K12" s="8">
        <f>I12+J12</f>
        <v/>
      </c>
      <c r="L12" s="9" t="inlineStr">
        <is>
          <t>Payé</t>
        </is>
      </c>
    </row>
    <row r="13">
      <c r="A13" s="12" t="inlineStr">
        <is>
          <t>TOTAL</t>
        </is>
      </c>
      <c r="B13" s="13" t="n"/>
      <c r="C13" s="13" t="n"/>
      <c r="D13" s="13" t="n"/>
      <c r="E13" s="13" t="n"/>
      <c r="F13" s="13" t="n"/>
      <c r="G13" s="12" t="n"/>
      <c r="H13" s="12" t="n"/>
      <c r="I13" s="14">
        <f>SUM(I3:I12)</f>
        <v/>
      </c>
      <c r="J13" s="14">
        <f>SUM(J3:J12)</f>
        <v/>
      </c>
      <c r="K13" s="14">
        <f>SUM(K3:K12)</f>
        <v/>
      </c>
      <c r="L13" s="12" t="inlineStr"/>
    </row>
  </sheetData>
  <mergeCells count="2">
    <mergeCell ref="A1:L1"/>
    <mergeCell ref="A13:F13"/>
  </mergeCells>
  <conditionalFormatting sqref="L3:L12">
    <cfRule type="expression" priority="1" dxfId="0" stopIfTrue="1">
      <formula>L3="Retard"</formula>
    </cfRule>
    <cfRule type="expression" priority="2" dxfId="1" stopIfTrue="1">
      <formula>L3="Payé"</formula>
    </cfRule>
  </conditionalFormatting>
  <dataValidations count="1">
    <dataValidation sqref="L3:L12" showErrorMessage="1" showInputMessage="1" allowBlank="1" type="list">
      <formula1>"Payé,En attente,Retard"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6" customWidth="1" min="4" max="4"/>
    <col width="14" customWidth="1" min="5" max="5"/>
    <col width="12" customWidth="1" min="6" max="6"/>
    <col width="14" customWidth="1" min="7" max="7"/>
  </cols>
  <sheetData>
    <row r="1" ht="28" customHeight="1">
      <c r="A1" s="1" t="inlineStr">
        <is>
          <t>PORTEFEUILLE CLIENTS</t>
        </is>
      </c>
    </row>
    <row r="2">
      <c r="A2" s="2" t="inlineStr">
        <is>
          <t>Client</t>
        </is>
      </c>
      <c r="B2" s="2" t="inlineStr">
        <is>
          <t>Ville</t>
        </is>
      </c>
      <c r="C2" s="2" t="inlineStr">
        <is>
          <t>Nb commandes</t>
        </is>
      </c>
      <c r="D2" s="2" t="inlineStr">
        <is>
          <t>CA Total HT</t>
        </is>
      </c>
      <c r="E2" s="2" t="inlineStr">
        <is>
          <t>Panier moyen</t>
        </is>
      </c>
      <c r="F2" s="2" t="inlineStr">
        <is>
          <t>Statut</t>
        </is>
      </c>
      <c r="G2" s="2" t="inlineStr">
        <is>
          <t>% du CA global</t>
        </is>
      </c>
    </row>
    <row r="3">
      <c r="A3" s="4" t="inlineStr">
        <is>
          <t>Camille Dubois</t>
        </is>
      </c>
      <c r="B3" s="3" t="inlineStr">
        <is>
          <t>Paris</t>
        </is>
      </c>
      <c r="C3" s="3">
        <f>COUNTIF(Ventes!C$3:C$12,A3)</f>
        <v/>
      </c>
      <c r="D3" s="6">
        <f>SUMIF(Ventes!C$3:C$12,A3,Ventes!I$3:I$12)</f>
        <v/>
      </c>
      <c r="E3" s="6">
        <f>IFERROR(D3/C3,0)</f>
        <v/>
      </c>
      <c r="F3" s="3">
        <f>IF(D3&gt;1500,"VIP",IF(D3&gt;0,"Standard","Inactif"))</f>
        <v/>
      </c>
      <c r="G3" s="15">
        <f>IFERROR(D3/Ventes!$I$13,0)</f>
        <v/>
      </c>
    </row>
    <row r="4">
      <c r="A4" s="10" t="inlineStr">
        <is>
          <t>Lucas Martin</t>
        </is>
      </c>
      <c r="B4" s="9" t="inlineStr">
        <is>
          <t>Lyon</t>
        </is>
      </c>
      <c r="C4" s="9">
        <f>COUNTIF(Ventes!C$3:C$12,A4)</f>
        <v/>
      </c>
      <c r="D4" s="11">
        <f>SUMIF(Ventes!C$3:C$12,A4,Ventes!I$3:I$12)</f>
        <v/>
      </c>
      <c r="E4" s="11">
        <f>IFERROR(D4/C4,0)</f>
        <v/>
      </c>
      <c r="F4" s="9">
        <f>IF(D4&gt;1500,"VIP",IF(D4&gt;0,"Standard","Inactif"))</f>
        <v/>
      </c>
      <c r="G4" s="16">
        <f>IFERROR(D4/Ventes!$I$13,0)</f>
        <v/>
      </c>
    </row>
    <row r="5">
      <c r="A5" s="4" t="inlineStr">
        <is>
          <t>Emma Bernard</t>
        </is>
      </c>
      <c r="B5" s="3" t="inlineStr">
        <is>
          <t>Marseille</t>
        </is>
      </c>
      <c r="C5" s="3">
        <f>COUNTIF(Ventes!C$3:C$12,A5)</f>
        <v/>
      </c>
      <c r="D5" s="6">
        <f>SUMIF(Ventes!C$3:C$12,A5,Ventes!I$3:I$12)</f>
        <v/>
      </c>
      <c r="E5" s="6">
        <f>IFERROR(D5/C5,0)</f>
        <v/>
      </c>
      <c r="F5" s="3">
        <f>IF(D5&gt;1500,"VIP",IF(D5&gt;0,"Standard","Inactif"))</f>
        <v/>
      </c>
      <c r="G5" s="15">
        <f>IFERROR(D5/Ventes!$I$13,0)</f>
        <v/>
      </c>
    </row>
    <row r="6">
      <c r="A6" s="10" t="inlineStr">
        <is>
          <t>Hugo Petit</t>
        </is>
      </c>
      <c r="B6" s="9" t="inlineStr">
        <is>
          <t>Toulouse</t>
        </is>
      </c>
      <c r="C6" s="9">
        <f>COUNTIF(Ventes!C$3:C$12,A6)</f>
        <v/>
      </c>
      <c r="D6" s="11">
        <f>SUMIF(Ventes!C$3:C$12,A6,Ventes!I$3:I$12)</f>
        <v/>
      </c>
      <c r="E6" s="11">
        <f>IFERROR(D6/C6,0)</f>
        <v/>
      </c>
      <c r="F6" s="9">
        <f>IF(D6&gt;1500,"VIP",IF(D6&gt;0,"Standard","Inactif"))</f>
        <v/>
      </c>
      <c r="G6" s="16">
        <f>IFERROR(D6/Ventes!$I$13,0)</f>
        <v/>
      </c>
    </row>
    <row r="7">
      <c r="A7" s="4" t="inlineStr">
        <is>
          <t>Léa Robert</t>
        </is>
      </c>
      <c r="B7" s="3" t="inlineStr">
        <is>
          <t>Bordeaux</t>
        </is>
      </c>
      <c r="C7" s="3">
        <f>COUNTIF(Ventes!C$3:C$12,A7)</f>
        <v/>
      </c>
      <c r="D7" s="6">
        <f>SUMIF(Ventes!C$3:C$12,A7,Ventes!I$3:I$12)</f>
        <v/>
      </c>
      <c r="E7" s="6">
        <f>IFERROR(D7/C7,0)</f>
        <v/>
      </c>
      <c r="F7" s="3">
        <f>IF(D7&gt;1500,"VIP",IF(D7&gt;0,"Standard","Inactif"))</f>
        <v/>
      </c>
      <c r="G7" s="15">
        <f>IFERROR(D7/Ventes!$I$13,0)</f>
        <v/>
      </c>
    </row>
    <row r="8">
      <c r="A8" s="10" t="inlineStr">
        <is>
          <t>Louis Durand</t>
        </is>
      </c>
      <c r="B8" s="9" t="inlineStr">
        <is>
          <t>Lille</t>
        </is>
      </c>
      <c r="C8" s="9">
        <f>COUNTIF(Ventes!C$3:C$12,A8)</f>
        <v/>
      </c>
      <c r="D8" s="11">
        <f>SUMIF(Ventes!C$3:C$12,A8,Ventes!I$3:I$12)</f>
        <v/>
      </c>
      <c r="E8" s="11">
        <f>IFERROR(D8/C8,0)</f>
        <v/>
      </c>
      <c r="F8" s="9">
        <f>IF(D8&gt;1500,"VIP",IF(D8&gt;0,"Standard","Inactif"))</f>
        <v/>
      </c>
      <c r="G8" s="16">
        <f>IFERROR(D8/Ventes!$I$13,0)</f>
        <v/>
      </c>
    </row>
    <row r="9">
      <c r="A9" s="4" t="inlineStr">
        <is>
          <t>Chloé Moreau</t>
        </is>
      </c>
      <c r="B9" s="3" t="inlineStr">
        <is>
          <t>Nantes</t>
        </is>
      </c>
      <c r="C9" s="3">
        <f>COUNTIF(Ventes!C$3:C$12,A9)</f>
        <v/>
      </c>
      <c r="D9" s="6">
        <f>SUMIF(Ventes!C$3:C$12,A9,Ventes!I$3:I$12)</f>
        <v/>
      </c>
      <c r="E9" s="6">
        <f>IFERROR(D9/C9,0)</f>
        <v/>
      </c>
      <c r="F9" s="3">
        <f>IF(D9&gt;1500,"VIP",IF(D9&gt;0,"Standard","Inactif"))</f>
        <v/>
      </c>
      <c r="G9" s="15">
        <f>IFERROR(D9/Ventes!$I$13,0)</f>
        <v/>
      </c>
    </row>
    <row r="10">
      <c r="A10" s="10" t="inlineStr">
        <is>
          <t>Nathan Simon</t>
        </is>
      </c>
      <c r="B10" s="9" t="inlineStr">
        <is>
          <t>Strasbourg</t>
        </is>
      </c>
      <c r="C10" s="9">
        <f>COUNTIF(Ventes!C$3:C$12,A10)</f>
        <v/>
      </c>
      <c r="D10" s="11">
        <f>SUMIF(Ventes!C$3:C$12,A10,Ventes!I$3:I$12)</f>
        <v/>
      </c>
      <c r="E10" s="11">
        <f>IFERROR(D10/C10,0)</f>
        <v/>
      </c>
      <c r="F10" s="9">
        <f>IF(D10&gt;1500,"VIP",IF(D10&gt;0,"Standard","Inactif"))</f>
        <v/>
      </c>
      <c r="G10" s="16">
        <f>IFERROR(D10/Ventes!$I$13,0)</f>
        <v/>
      </c>
    </row>
    <row r="11">
      <c r="A11" s="4" t="inlineStr">
        <is>
          <t>Manon Laurent</t>
        </is>
      </c>
      <c r="B11" s="3" t="inlineStr">
        <is>
          <t>Nice</t>
        </is>
      </c>
      <c r="C11" s="3">
        <f>COUNTIF(Ventes!C$3:C$12,A11)</f>
        <v/>
      </c>
      <c r="D11" s="6">
        <f>SUMIF(Ventes!C$3:C$12,A11,Ventes!I$3:I$12)</f>
        <v/>
      </c>
      <c r="E11" s="6">
        <f>IFERROR(D11/C11,0)</f>
        <v/>
      </c>
      <c r="F11" s="3">
        <f>IF(D11&gt;1500,"VIP",IF(D11&gt;0,"Standard","Inactif"))</f>
        <v/>
      </c>
      <c r="G11" s="15">
        <f>IFERROR(D11/Ventes!$I$13,0)</f>
        <v/>
      </c>
    </row>
    <row r="12">
      <c r="A12" s="12" t="inlineStr">
        <is>
          <t>TOTAL</t>
        </is>
      </c>
      <c r="B12" s="12" t="n"/>
      <c r="C12" s="12">
        <f>SUM(C3:C11)</f>
        <v/>
      </c>
      <c r="D12" s="14">
        <f>SUM(D3:D11)</f>
        <v/>
      </c>
      <c r="E12" s="14">
        <f>IFERROR(D12/C12,0)</f>
        <v/>
      </c>
      <c r="F12" s="12" t="n"/>
      <c r="G12" s="17">
        <f>SUM(G3:G11)</f>
        <v/>
      </c>
    </row>
  </sheetData>
  <mergeCells count="2">
    <mergeCell ref="A1:G1"/>
    <mergeCell ref="A12:B12"/>
  </mergeCells>
  <conditionalFormatting sqref="F3:F11">
    <cfRule type="expression" priority="1" dxfId="1" stopIfTrue="1">
      <formula>F3="VIP"</formula>
    </cfRule>
    <cfRule type="expression" priority="2" dxfId="0" stopIfTrue="1">
      <formula>F3="Inactif"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8" customHeight="1">
      <c r="A1" s="1" t="inlineStr">
        <is>
          <t>TABLEAU DE BORD COMMERCIAL</t>
        </is>
      </c>
    </row>
    <row r="3">
      <c r="A3" s="18" t="inlineStr">
        <is>
          <t>Chiffre d'affaires HT</t>
        </is>
      </c>
      <c r="B3" s="19" t="n"/>
      <c r="C3" s="20" t="n"/>
      <c r="D3" s="21">
        <f>Ventes!I13</f>
        <v/>
      </c>
      <c r="E3" s="19" t="n"/>
      <c r="F3" s="20" t="n"/>
    </row>
    <row r="4">
      <c r="A4" s="18" t="inlineStr">
        <is>
          <t>Chiffre d'affaires TTC</t>
        </is>
      </c>
      <c r="B4" s="19" t="n"/>
      <c r="C4" s="20" t="n"/>
      <c r="D4" s="21">
        <f>Ventes!K13</f>
        <v/>
      </c>
      <c r="E4" s="19" t="n"/>
      <c r="F4" s="20" t="n"/>
    </row>
    <row r="5">
      <c r="A5" s="18" t="inlineStr">
        <is>
          <t>Nombre de commandes</t>
        </is>
      </c>
      <c r="B5" s="19" t="n"/>
      <c r="C5" s="20" t="n"/>
      <c r="D5" s="22">
        <f>COUNTA(Ventes!A3:A12)</f>
        <v/>
      </c>
      <c r="E5" s="19" t="n"/>
      <c r="F5" s="20" t="n"/>
    </row>
    <row r="6">
      <c r="A6" s="18" t="inlineStr">
        <is>
          <t>Panier moyen TTC</t>
        </is>
      </c>
      <c r="B6" s="19" t="n"/>
      <c r="C6" s="20" t="n"/>
      <c r="D6" s="21">
        <f>IFERROR(Ventes!K13/COUNTA(Ventes!A3:A12),0)</f>
        <v/>
      </c>
      <c r="E6" s="19" t="n"/>
      <c r="F6" s="20" t="n"/>
    </row>
    <row r="7">
      <c r="A7" s="18" t="inlineStr">
        <is>
          <t>Commandes en retard</t>
        </is>
      </c>
      <c r="B7" s="19" t="n"/>
      <c r="C7" s="20" t="n"/>
      <c r="D7" s="22">
        <f>COUNTIF(Ventes!L3:L12,"Retard")</f>
        <v/>
      </c>
      <c r="E7" s="19" t="n"/>
      <c r="F7" s="20" t="n"/>
    </row>
    <row r="8">
      <c r="A8" s="18" t="inlineStr">
        <is>
          <t>Taux de paiement à jour</t>
        </is>
      </c>
      <c r="B8" s="19" t="n"/>
      <c r="C8" s="20" t="n"/>
      <c r="D8" s="23">
        <f>IFERROR(COUNTIF(Ventes!L3:L12,"Payé")/COUNTA(Ventes!A3:A12),0)</f>
        <v/>
      </c>
      <c r="E8" s="19" t="n"/>
      <c r="F8" s="20" t="n"/>
    </row>
    <row r="11">
      <c r="A11" s="24" t="inlineStr">
        <is>
          <t>CA par client (HT)</t>
        </is>
      </c>
      <c r="B11" s="25" t="n"/>
    </row>
    <row r="12">
      <c r="A12" s="25">
        <f>Clients!A3</f>
        <v/>
      </c>
      <c r="B12" s="26">
        <f>Clients!D3</f>
        <v/>
      </c>
    </row>
    <row r="13">
      <c r="A13" s="25">
        <f>Clients!A4</f>
        <v/>
      </c>
      <c r="B13" s="26">
        <f>Clients!D4</f>
        <v/>
      </c>
    </row>
    <row r="14">
      <c r="A14" s="25">
        <f>Clients!A5</f>
        <v/>
      </c>
      <c r="B14" s="26">
        <f>Clients!D5</f>
        <v/>
      </c>
    </row>
    <row r="15">
      <c r="A15" s="25">
        <f>Clients!A6</f>
        <v/>
      </c>
      <c r="B15" s="26">
        <f>Clients!D6</f>
        <v/>
      </c>
    </row>
    <row r="16">
      <c r="A16" s="25">
        <f>Clients!A7</f>
        <v/>
      </c>
      <c r="B16" s="26">
        <f>Clients!D7</f>
        <v/>
      </c>
    </row>
    <row r="17">
      <c r="A17" s="25">
        <f>Clients!A8</f>
        <v/>
      </c>
      <c r="B17" s="26">
        <f>Clients!D8</f>
        <v/>
      </c>
    </row>
    <row r="18">
      <c r="A18" s="25">
        <f>Clients!A9</f>
        <v/>
      </c>
      <c r="B18" s="26">
        <f>Clients!D9</f>
        <v/>
      </c>
    </row>
    <row r="19">
      <c r="A19" s="25">
        <f>Clients!A10</f>
        <v/>
      </c>
      <c r="B19" s="26">
        <f>Clients!D10</f>
        <v/>
      </c>
    </row>
    <row r="20">
      <c r="A20" s="25">
        <f>Clients!A11</f>
        <v/>
      </c>
      <c r="B20" s="26">
        <f>Clients!D11</f>
        <v/>
      </c>
    </row>
    <row r="22">
      <c r="A22" s="24" t="inlineStr">
        <is>
          <t>Répartition du CA par ville</t>
        </is>
      </c>
      <c r="B22" s="25" t="n"/>
    </row>
    <row r="23">
      <c r="A23" s="25" t="inlineStr">
        <is>
          <t>Bordeaux</t>
        </is>
      </c>
      <c r="B23" s="26">
        <f>SUMIF(Ventes!D$3:D$12,A23,Ventes!I$3:I$12)</f>
        <v/>
      </c>
    </row>
    <row r="24">
      <c r="A24" s="25" t="inlineStr">
        <is>
          <t>Lille</t>
        </is>
      </c>
      <c r="B24" s="26">
        <f>SUMIF(Ventes!D$3:D$12,A24,Ventes!I$3:I$12)</f>
        <v/>
      </c>
    </row>
    <row r="25">
      <c r="A25" s="25" t="inlineStr">
        <is>
          <t>Lyon</t>
        </is>
      </c>
      <c r="B25" s="26">
        <f>SUMIF(Ventes!D$3:D$12,A25,Ventes!I$3:I$12)</f>
        <v/>
      </c>
    </row>
    <row r="26">
      <c r="A26" s="25" t="inlineStr">
        <is>
          <t>Marseille</t>
        </is>
      </c>
      <c r="B26" s="26">
        <f>SUMIF(Ventes!D$3:D$12,A26,Ventes!I$3:I$12)</f>
        <v/>
      </c>
    </row>
    <row r="27">
      <c r="A27" s="25" t="inlineStr">
        <is>
          <t>Nantes</t>
        </is>
      </c>
      <c r="B27" s="26">
        <f>SUMIF(Ventes!D$3:D$12,A27,Ventes!I$3:I$12)</f>
        <v/>
      </c>
    </row>
    <row r="28">
      <c r="A28" s="25" t="inlineStr">
        <is>
          <t>Nice</t>
        </is>
      </c>
      <c r="B28" s="26">
        <f>SUMIF(Ventes!D$3:D$12,A28,Ventes!I$3:I$12)</f>
        <v/>
      </c>
    </row>
    <row r="29">
      <c r="A29" s="25" t="inlineStr">
        <is>
          <t>Paris</t>
        </is>
      </c>
      <c r="B29" s="26">
        <f>SUMIF(Ventes!D$3:D$12,A29,Ventes!I$3:I$12)</f>
        <v/>
      </c>
    </row>
    <row r="30">
      <c r="A30" s="25" t="inlineStr">
        <is>
          <t>Strasbourg</t>
        </is>
      </c>
      <c r="B30" s="26">
        <f>SUMIF(Ventes!D$3:D$12,A30,Ventes!I$3:I$12)</f>
        <v/>
      </c>
    </row>
    <row r="31">
      <c r="A31" s="25" t="inlineStr">
        <is>
          <t>Toulouse</t>
        </is>
      </c>
      <c r="B31" s="26">
        <f>SUMIF(Ventes!D$3:D$12,A31,Ventes!I$3:I$12)</f>
        <v/>
      </c>
    </row>
    <row r="33">
      <c r="A33" s="24" t="inlineStr">
        <is>
          <t>Évolution du CA par commande</t>
        </is>
      </c>
      <c r="B33" s="25" t="n"/>
    </row>
    <row r="34">
      <c r="A34" s="27">
        <f>Ventes!B3</f>
        <v/>
      </c>
      <c r="B34" s="26">
        <f>Ventes!K3</f>
        <v/>
      </c>
    </row>
    <row r="35">
      <c r="A35" s="27">
        <f>Ventes!B4</f>
        <v/>
      </c>
      <c r="B35" s="26">
        <f>Ventes!K4</f>
        <v/>
      </c>
    </row>
    <row r="36">
      <c r="A36" s="27">
        <f>Ventes!B5</f>
        <v/>
      </c>
      <c r="B36" s="26">
        <f>Ventes!K5</f>
        <v/>
      </c>
    </row>
    <row r="37">
      <c r="A37" s="27">
        <f>Ventes!B6</f>
        <v/>
      </c>
      <c r="B37" s="26">
        <f>Ventes!K6</f>
        <v/>
      </c>
    </row>
    <row r="38">
      <c r="A38" s="27">
        <f>Ventes!B7</f>
        <v/>
      </c>
      <c r="B38" s="26">
        <f>Ventes!K7</f>
        <v/>
      </c>
    </row>
    <row r="39">
      <c r="A39" s="27">
        <f>Ventes!B8</f>
        <v/>
      </c>
      <c r="B39" s="26">
        <f>Ventes!K8</f>
        <v/>
      </c>
    </row>
    <row r="40">
      <c r="A40" s="27">
        <f>Ventes!B9</f>
        <v/>
      </c>
      <c r="B40" s="26">
        <f>Ventes!K9</f>
        <v/>
      </c>
    </row>
    <row r="41">
      <c r="A41" s="27">
        <f>Ventes!B10</f>
        <v/>
      </c>
      <c r="B41" s="26">
        <f>Ventes!K10</f>
        <v/>
      </c>
    </row>
    <row r="42">
      <c r="A42" s="27">
        <f>Ventes!B11</f>
        <v/>
      </c>
      <c r="B42" s="26">
        <f>Ventes!K11</f>
        <v/>
      </c>
    </row>
    <row r="43">
      <c r="A43" s="27">
        <f>Ventes!B12</f>
        <v/>
      </c>
      <c r="B43" s="26">
        <f>Ventes!K12</f>
        <v/>
      </c>
    </row>
  </sheetData>
  <mergeCells count="16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A7:C7"/>
    <mergeCell ref="D7:F7"/>
    <mergeCell ref="A8:C8"/>
    <mergeCell ref="D8:F8"/>
    <mergeCell ref="A11:B11"/>
    <mergeCell ref="A22:B22"/>
    <mergeCell ref="A33:B33"/>
  </mergeCells>
  <conditionalFormatting sqref="D7">
    <cfRule type="cellIs" priority="1" operator="greaterThan" dxfId="2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8" customHeight="1">
      <c r="A1" s="1" t="inlineStr">
        <is>
          <t>MODE D'EMPLOI DU CLASSEUR</t>
        </is>
      </c>
    </row>
    <row r="3" ht="45" customHeight="1">
      <c r="A3" s="28" t="inlineStr">
        <is>
          <t>Objectif</t>
        </is>
      </c>
      <c r="B3" s="29" t="inlineStr">
        <is>
          <t>Ce classeur permet de suivre l'activité commerciale : commandes, clients et indicateurs de performance.</t>
        </is>
      </c>
    </row>
    <row r="4" ht="45" customHeight="1">
      <c r="A4" s="28" t="inlineStr">
        <is>
          <t>Feuille Ventes</t>
        </is>
      </c>
      <c r="B4" s="30" t="inlineStr">
        <is>
          <t>Saisissez chaque commande : client, ville, produit, quantité, prix unitaire HT et remise. Les colonnes Total HT, TVA et Total TTC se calculent automatiquement. Le statut de paiement se choisit via une liste déroulante (Payé, En attente, Retard).</t>
        </is>
      </c>
    </row>
    <row r="5" ht="45" customHeight="1">
      <c r="A5" s="28" t="inlineStr">
        <is>
          <t>Feuille Clients</t>
        </is>
      </c>
      <c r="B5" s="29" t="inlineStr">
        <is>
          <t>Liste des clients avec calcul automatique du nombre de commandes, du CA total, du panier moyen et du statut (VIP si CA supérieur à 1 500 €). Ne rien saisir manuellement dans les colonnes calculées.</t>
        </is>
      </c>
    </row>
    <row r="6" ht="45" customHeight="1">
      <c r="A6" s="28" t="inlineStr">
        <is>
          <t>Feuille Tableau de bord</t>
        </is>
      </c>
      <c r="B6" s="30" t="inlineStr">
        <is>
          <t>Synthèse des indicateurs clés (CA, panier moyen, retards de paiement) et graphiques : CA par client, répartition par ville, évolution du CA par commande.</t>
        </is>
      </c>
    </row>
    <row r="7" ht="45" customHeight="1">
      <c r="A7" s="28" t="inlineStr">
        <is>
          <t>Cellules jaunes</t>
        </is>
      </c>
      <c r="B7" s="29" t="inlineStr">
        <is>
          <t>Les cellules à fond jaune pâle (colonnes Quantité et Remise) sont destinées à la saisie manuelle.</t>
        </is>
      </c>
    </row>
    <row r="8" ht="45" customHeight="1">
      <c r="A8" s="28" t="inlineStr">
        <is>
          <t>Mise à jour</t>
        </is>
      </c>
      <c r="B8" s="30" t="inlineStr">
        <is>
          <t>Pour ajouter une commande, insérez une ligne dans la feuille Ventes en respectant les formules des colonnes I à K, puis mettez à jour les plages de la feuille Clients si un nouveau client apparaît.</t>
        </is>
      </c>
    </row>
    <row r="9" ht="45" customHeight="1">
      <c r="A9" s="28" t="inlineStr">
        <is>
          <t>Couleurs</t>
        </is>
      </c>
      <c r="B9" s="29" t="inlineStr">
        <is>
          <t>Vert = paiement à jour ou client VIP. Rouge = retard de paiement ou client inactif. Violet = en-têtes. Corail = totaux.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2026-07-21T15:30:50Z</dcterms:created>
  <dcterms:modified xmlns:dcterms="http://purl.org/dc/terms/" xmlns:xsi="http://www.w3.org/2001/XMLSchema-instance" xsi:type="dcterms:W3CDTF">2026-07-21T15:30:50Z</dcterms:modified>
</cp:coreProperties>
</file>