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iche de paie" sheetId="1" state="visible" r:id="rId1"/>
    <sheet xmlns:r="http://schemas.openxmlformats.org/officeDocument/2006/relationships" name="Tableau de bord" sheetId="2" state="visible" r:id="rId2"/>
    <sheet xmlns:r="http://schemas.openxmlformats.org/officeDocument/2006/relationships" name="Mode d'emploi" sheetId="3" state="visible" r:id="rId3"/>
  </sheets>
  <definedNames/>
  <calcPr calcId="124519" fullCalcOnLoad="1"/>
</workbook>
</file>

<file path=xl/styles.xml><?xml version="1.0" encoding="utf-8"?>
<styleSheet xmlns="http://schemas.openxmlformats.org/spreadsheetml/2006/main">
  <numFmts count="2">
    <numFmt numFmtId="164" formatCode="DD/MM/YYYY"/>
    <numFmt numFmtId="165" formatCode="#,##0.00&quot; €&quot;"/>
  </numFmts>
  <fonts count="7">
    <font>
      <name val="Calibri"/>
      <family val="2"/>
      <color theme="1"/>
      <sz val="11"/>
      <scheme val="minor"/>
    </font>
    <font>
      <name val="Calibri"/>
      <b val="1"/>
      <color rgb="004A2AA5"/>
      <sz val="16"/>
    </font>
    <font>
      <name val="Calibri"/>
      <b val="1"/>
      <color rgb="00FFFFFF"/>
      <sz val="11"/>
    </font>
    <font>
      <b val="1"/>
      <color rgb="0016A34A"/>
    </font>
    <font>
      <name val="Calibri"/>
      <color rgb="001F2937"/>
      <sz val="10"/>
    </font>
    <font>
      <name val="Calibri"/>
      <b val="1"/>
      <color rgb="001F2937"/>
      <sz val="11"/>
    </font>
    <font>
      <b val="1"/>
      <color rgb="004A2AA5"/>
      <sz val="12"/>
    </font>
  </fonts>
  <fills count="8">
    <fill>
      <patternFill/>
    </fill>
    <fill>
      <patternFill patternType="gray125"/>
    </fill>
    <fill>
      <patternFill patternType="solid">
        <fgColor rgb="004A2AA5"/>
        <bgColor rgb="004A2AA5"/>
      </patternFill>
    </fill>
    <fill>
      <patternFill patternType="solid">
        <fgColor rgb="00FFFBEB"/>
        <bgColor rgb="00FFFBEB"/>
      </patternFill>
    </fill>
    <fill>
      <patternFill patternType="solid">
        <fgColor rgb="00F1EDFB"/>
        <bgColor rgb="00F1EDFB"/>
      </patternFill>
    </fill>
    <fill>
      <patternFill patternType="solid">
        <fgColor rgb="00FFFFFF"/>
        <bgColor rgb="00FFFFFF"/>
      </patternFill>
    </fill>
    <fill>
      <patternFill patternType="solid">
        <fgColor rgb="00FF6B4A"/>
        <bgColor rgb="00FF6B4A"/>
      </patternFill>
    </fill>
    <fill>
      <patternFill patternType="solid">
        <fgColor rgb="005D3BC4"/>
        <bgColor rgb="005D3BC4"/>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38">
    <xf numFmtId="0" fontId="0" fillId="0" borderId="0" pivotButton="0" quotePrefix="0" xfId="0"/>
    <xf numFmtId="0" fontId="1" fillId="0" borderId="0" applyAlignment="1" pivotButton="0" quotePrefix="0" xfId="0">
      <alignment horizontal="center" vertical="center"/>
    </xf>
    <xf numFmtId="0" fontId="2" fillId="2" borderId="1" applyAlignment="1" pivotButton="0" quotePrefix="0" xfId="0">
      <alignment horizontal="center" vertical="center" wrapText="1"/>
    </xf>
    <xf numFmtId="0" fontId="4" fillId="4" borderId="1" applyAlignment="1" pivotButton="0" quotePrefix="0" xfId="0">
      <alignment horizontal="left" vertical="center" wrapText="1"/>
    </xf>
    <xf numFmtId="0" fontId="4" fillId="4" borderId="1" applyAlignment="1" pivotButton="0" quotePrefix="0" xfId="0">
      <alignment horizontal="center" vertical="center" wrapText="1"/>
    </xf>
    <xf numFmtId="164" fontId="4" fillId="4" borderId="1" pivotButton="0" quotePrefix="0" xfId="0"/>
    <xf numFmtId="0" fontId="4" fillId="4" borderId="1" pivotButton="0" quotePrefix="0" xfId="0"/>
    <xf numFmtId="165" fontId="4" fillId="3" borderId="1" pivotButton="0" quotePrefix="0" xfId="0"/>
    <xf numFmtId="165" fontId="4" fillId="4" borderId="1" pivotButton="0" quotePrefix="0" xfId="0"/>
    <xf numFmtId="10" fontId="4" fillId="3" borderId="1" pivotButton="0" quotePrefix="0" xfId="0"/>
    <xf numFmtId="165" fontId="3" fillId="4" borderId="1" pivotButton="0" quotePrefix="0" xfId="0"/>
    <xf numFmtId="165" fontId="0" fillId="0" borderId="1" pivotButton="0" quotePrefix="0" xfId="0"/>
    <xf numFmtId="0" fontId="0" fillId="0" borderId="1" applyAlignment="1" pivotButton="0" quotePrefix="0" xfId="0">
      <alignment horizontal="center" vertical="center" wrapText="1"/>
    </xf>
    <xf numFmtId="0" fontId="4" fillId="5" borderId="1" applyAlignment="1" pivotButton="0" quotePrefix="0" xfId="0">
      <alignment horizontal="left" vertical="center" wrapText="1"/>
    </xf>
    <xf numFmtId="0" fontId="4" fillId="5" borderId="1" applyAlignment="1" pivotButton="0" quotePrefix="0" xfId="0">
      <alignment horizontal="center" vertical="center" wrapText="1"/>
    </xf>
    <xf numFmtId="164" fontId="4" fillId="5" borderId="1" pivotButton="0" quotePrefix="0" xfId="0"/>
    <xf numFmtId="0" fontId="4" fillId="5" borderId="1" pivotButton="0" quotePrefix="0" xfId="0"/>
    <xf numFmtId="165" fontId="4" fillId="5" borderId="1" pivotButton="0" quotePrefix="0" xfId="0"/>
    <xf numFmtId="165" fontId="3" fillId="5" borderId="1" pivotButton="0" quotePrefix="0" xfId="0"/>
    <xf numFmtId="0" fontId="5" fillId="6" borderId="1" pivotButton="0" quotePrefix="0" xfId="0"/>
    <xf numFmtId="165" fontId="5" fillId="6" borderId="1" pivotButton="0" quotePrefix="0" xfId="0"/>
    <xf numFmtId="10" fontId="5" fillId="6" borderId="1" pivotButton="0" quotePrefix="0" xfId="0"/>
    <xf numFmtId="0" fontId="2" fillId="7" borderId="0" pivotButton="0" quotePrefix="0" xfId="0"/>
    <xf numFmtId="0" fontId="0" fillId="7" borderId="0" pivotButton="0" quotePrefix="0" xfId="0"/>
    <xf numFmtId="0" fontId="2" fillId="2" borderId="1" pivotButton="0" quotePrefix="0" xfId="0"/>
    <xf numFmtId="0" fontId="0" fillId="0" borderId="1" pivotButton="0" quotePrefix="0" xfId="0"/>
    <xf numFmtId="0" fontId="1" fillId="0" borderId="0" applyAlignment="1" pivotButton="0" quotePrefix="0" xfId="0">
      <alignment horizontal="center"/>
    </xf>
    <xf numFmtId="0" fontId="2" fillId="7" borderId="1" pivotButton="0" quotePrefix="0" xfId="0"/>
    <xf numFmtId="0" fontId="0" fillId="0" borderId="4" pivotButton="0" quotePrefix="0" xfId="0"/>
    <xf numFmtId="0" fontId="0" fillId="0" borderId="5" pivotButton="0" quotePrefix="0" xfId="0"/>
    <xf numFmtId="0" fontId="6" fillId="0" borderId="1" applyAlignment="1" pivotButton="0" quotePrefix="0" xfId="0">
      <alignment horizontal="center" vertical="center" wrapText="1"/>
    </xf>
    <xf numFmtId="165" fontId="6" fillId="0" borderId="1" applyAlignment="1" pivotButton="0" quotePrefix="0" xfId="0">
      <alignment horizontal="center" vertical="center" wrapText="1"/>
    </xf>
    <xf numFmtId="0" fontId="0" fillId="4" borderId="1" pivotButton="0" quotePrefix="0" xfId="0"/>
    <xf numFmtId="165" fontId="0" fillId="4" borderId="1" pivotButton="0" quotePrefix="0" xfId="0"/>
    <xf numFmtId="0" fontId="0" fillId="5" borderId="1" pivotButton="0" quotePrefix="0" xfId="0"/>
    <xf numFmtId="165" fontId="0" fillId="5" borderId="1" pivotButton="0" quotePrefix="0" xfId="0"/>
    <xf numFmtId="0" fontId="2" fillId="7" borderId="1" applyAlignment="1" pivotButton="0" quotePrefix="0" xfId="0">
      <alignment horizontal="left" vertical="center" wrapText="1"/>
    </xf>
    <xf numFmtId="0" fontId="4" fillId="0" borderId="1" applyAlignment="1" pivotButton="0" quotePrefix="0" xfId="0">
      <alignment horizontal="left" vertical="center" wrapText="1"/>
    </xf>
  </cellXfs>
  <cellStyles count="1">
    <cellStyle name="Normal" xfId="0" builtinId="0" hidden="0"/>
  </cellStyles>
  <dxfs count="2">
    <dxf>
      <font>
        <b val="1"/>
        <color rgb="00DC2626"/>
      </font>
      <fill>
        <patternFill patternType="solid">
          <fgColor rgb="00FEE2E2"/>
          <bgColor rgb="00FEE2E2"/>
        </patternFill>
      </fill>
    </dxf>
    <dxf>
      <font>
        <b val="1"/>
        <color rgb="0016A34A"/>
      </font>
      <fill>
        <patternFill patternType="solid">
          <fgColor rgb="00DCFCE7"/>
          <b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style val="10"/>
  <chart>
    <title>
      <tx>
        <rich>
          <a:bodyPr xmlns:a="http://schemas.openxmlformats.org/drawingml/2006/main"/>
          <a:p xmlns:a="http://schemas.openxmlformats.org/drawingml/2006/main">
            <a:pPr>
              <a:defRPr/>
            </a:pPr>
            <a:r>
              <a:t>Net à payer par salariée</a:t>
            </a:r>
          </a:p>
        </rich>
      </tx>
    </title>
    <plotArea>
      <barChart>
        <barDir val="col"/>
        <grouping val="clustered"/>
        <ser>
          <idx val="0"/>
          <order val="0"/>
          <tx>
            <strRef>
              <f>'Tableau de bord'!B10</f>
            </strRef>
          </tx>
          <spPr>
            <a:solidFill xmlns:a="http://schemas.openxmlformats.org/drawingml/2006/main">
              <a:srgbClr val="4A2AA5"/>
            </a:solidFill>
            <a:ln xmlns:a="http://schemas.openxmlformats.org/drawingml/2006/main">
              <a:prstDash val="solid"/>
            </a:ln>
          </spPr>
          <cat>
            <numRef>
              <f>'Tableau de bord'!$A$11:$A$19</f>
            </numRef>
          </cat>
          <val>
            <numRef>
              <f>'Tableau de bord'!$B$11:$B$19</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Salariée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Montant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brut : net vs cotisations</a:t>
            </a:r>
          </a:p>
        </rich>
      </tx>
    </title>
    <plotArea>
      <pieChart>
        <varyColors val="1"/>
        <ser>
          <idx val="0"/>
          <order val="0"/>
          <tx>
            <strRef>
              <f>'Tableau de bord'!B22</f>
            </strRef>
          </tx>
          <spPr>
            <a:solidFill xmlns:a="http://schemas.openxmlformats.org/drawingml/2006/main">
              <a:srgbClr val="FF6B4A"/>
            </a:solidFill>
            <a:ln xmlns:a="http://schemas.openxmlformats.org/drawingml/2006/main">
              <a:prstDash val="solid"/>
            </a:ln>
          </spPr>
          <cat>
            <numRef>
              <f>'Tableau de bord'!$A$23:$A$24</f>
            </numRef>
          </cat>
          <val>
            <numRef>
              <f>'Tableau de bord'!$B$23:$B$24</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7</col>
      <colOff>0</colOff>
      <row>2</row>
      <rowOff>0</rowOff>
    </from>
    <ext cx="648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21</row>
      <rowOff>0</rowOff>
    </from>
    <ext cx="504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T21"/>
  <sheetViews>
    <sheetView workbookViewId="0">
      <pane ySplit="2" topLeftCell="A3" activePane="bottomLeft" state="frozen"/>
      <selection pane="bottomLeft" activeCell="A1" sqref="A1"/>
    </sheetView>
  </sheetViews>
  <sheetFormatPr baseColWidth="8" defaultRowHeight="15"/>
  <cols>
    <col width="18" customWidth="1" min="1" max="1"/>
    <col width="18" customWidth="1" min="2" max="2"/>
    <col width="12" customWidth="1" min="3" max="3"/>
    <col width="14" customWidth="1" min="4" max="4"/>
    <col width="12" customWidth="1" min="5" max="5"/>
    <col width="14" customWidth="1" min="6" max="6"/>
    <col width="14" customWidth="1" min="7" max="7"/>
    <col width="14" customWidth="1" min="8" max="8"/>
    <col width="16" customWidth="1" min="9" max="9"/>
    <col width="15" customWidth="1" min="10" max="10"/>
    <col width="13" customWidth="1" min="11" max="11"/>
    <col width="14" customWidth="1" min="12" max="12"/>
    <col width="14" customWidth="1" min="13" max="13"/>
    <col width="13" customWidth="1" min="14" max="14"/>
    <col width="13" customWidth="1" min="15" max="15"/>
    <col width="16" customWidth="1" min="16" max="16"/>
    <col width="14" customWidth="1" min="17" max="17"/>
    <col width="12" customWidth="1" min="18" max="18"/>
    <col width="14" customWidth="1" min="19" max="19"/>
    <col width="13" customWidth="1" min="20" max="20"/>
  </cols>
  <sheetData>
    <row r="1" ht="26" customHeight="1">
      <c r="A1" s="1" t="inlineStr">
        <is>
          <t>FICHE DE PAIE - ASSISTANTES MATERNELLES AGRÉÉES - JUILLET 2026</t>
        </is>
      </c>
    </row>
    <row r="2" ht="42" customHeight="1">
      <c r="A2" s="2" t="inlineStr">
        <is>
          <t>Nom de la salariée</t>
        </is>
      </c>
      <c r="B2" s="2" t="inlineStr">
        <is>
          <t>Enfant(s) gardé(s)</t>
        </is>
      </c>
      <c r="C2" s="2" t="inlineStr">
        <is>
          <t>Ville</t>
        </is>
      </c>
      <c r="D2" s="2" t="inlineStr">
        <is>
          <t>Date d'embauche</t>
        </is>
      </c>
      <c r="E2" s="2" t="inlineStr">
        <is>
          <t>Ancienneté (ans)</t>
        </is>
      </c>
      <c r="F2" s="2" t="inlineStr">
        <is>
          <t>Jours travaillés (mois)</t>
        </is>
      </c>
      <c r="G2" s="2" t="inlineStr">
        <is>
          <t>Heures travaillées (mois)</t>
        </is>
      </c>
      <c r="H2" s="2" t="inlineStr">
        <is>
          <t>Taux horaire brut (€)</t>
        </is>
      </c>
      <c r="I2" s="2" t="inlineStr">
        <is>
          <t>Salaire de base brut (€)</t>
        </is>
      </c>
      <c r="J2" s="2" t="inlineStr">
        <is>
          <t>Indemnité entretien (€/j)</t>
        </is>
      </c>
      <c r="K2" s="2" t="inlineStr">
        <is>
          <t>Indemnité repas (€/j)</t>
        </is>
      </c>
      <c r="L2" s="2" t="inlineStr">
        <is>
          <t>Total indemnités (€)</t>
        </is>
      </c>
      <c r="M2" s="2" t="inlineStr">
        <is>
          <t>Congés payés 10% (€)</t>
        </is>
      </c>
      <c r="N2" s="2" t="inlineStr">
        <is>
          <t>Total brut (€)</t>
        </is>
      </c>
      <c r="O2" s="2" t="inlineStr">
        <is>
          <t>Taux cotisations (%)</t>
        </is>
      </c>
      <c r="P2" s="2" t="inlineStr">
        <is>
          <t>Cotisations salariales (€)</t>
        </is>
      </c>
      <c r="Q2" s="2" t="inlineStr">
        <is>
          <t>Net à payer (€)</t>
        </is>
      </c>
      <c r="R2" s="2" t="inlineStr">
        <is>
          <t>Statut</t>
        </is>
      </c>
      <c r="S2" s="2" t="inlineStr">
        <is>
          <t>Taux min. conventionnel (€)</t>
        </is>
      </c>
      <c r="T2" s="2" t="inlineStr">
        <is>
          <t>Conformité</t>
        </is>
      </c>
    </row>
    <row r="3">
      <c r="A3" s="3" t="inlineStr">
        <is>
          <t>Camille Dubois</t>
        </is>
      </c>
      <c r="B3" s="3" t="inlineStr">
        <is>
          <t>Léo (3 ans)</t>
        </is>
      </c>
      <c r="C3" s="4" t="inlineStr">
        <is>
          <t>Paris</t>
        </is>
      </c>
      <c r="D3" s="5" t="inlineStr">
        <is>
          <t>01/09/2019</t>
        </is>
      </c>
      <c r="E3" s="6">
        <f>IFERROR(DATEDIF(D3,TODAY(),"y"),0)</f>
        <v/>
      </c>
      <c r="F3" s="6" t="n">
        <v>25</v>
      </c>
      <c r="G3" s="6" t="n">
        <v>173</v>
      </c>
      <c r="H3" s="7" t="n">
        <v>3.2</v>
      </c>
      <c r="I3" s="8">
        <f>G3*H3</f>
        <v/>
      </c>
      <c r="J3" s="7" t="n">
        <v>2.5</v>
      </c>
      <c r="K3" s="7" t="n">
        <v>12</v>
      </c>
      <c r="L3" s="8">
        <f>F3*(J3+K3)</f>
        <v/>
      </c>
      <c r="M3" s="8">
        <f>I3*0.1</f>
        <v/>
      </c>
      <c r="N3" s="8">
        <f>I3+L3+M3</f>
        <v/>
      </c>
      <c r="O3" s="9" t="n">
        <v>0.11</v>
      </c>
      <c r="P3" s="8">
        <f>N3*O3</f>
        <v/>
      </c>
      <c r="Q3" s="10">
        <f>N3-P3</f>
        <v/>
      </c>
      <c r="R3" s="4">
        <f>IF(Q3&gt;0,"Calculé","Erreur")</f>
        <v/>
      </c>
      <c r="S3" s="11">
        <f>IFERROR(VLOOKUP(E3,$A$18:$B$21,2,TRUE),0)</f>
        <v/>
      </c>
      <c r="T3" s="12">
        <f>IF(H3&gt;=S3,"Conforme","Insuffisant")</f>
        <v/>
      </c>
    </row>
    <row r="4">
      <c r="A4" s="13" t="inlineStr">
        <is>
          <t>Léa Martin</t>
        </is>
      </c>
      <c r="B4" s="13" t="inlineStr">
        <is>
          <t>Jade et Nolan</t>
        </is>
      </c>
      <c r="C4" s="14" t="inlineStr">
        <is>
          <t>Lyon</t>
        </is>
      </c>
      <c r="D4" s="15" t="inlineStr">
        <is>
          <t>15/03/2021</t>
        </is>
      </c>
      <c r="E4" s="16">
        <f>IFERROR(DATEDIF(D4,TODAY(),"y"),0)</f>
        <v/>
      </c>
      <c r="F4" s="16" t="n">
        <v>24</v>
      </c>
      <c r="G4" s="16" t="n">
        <v>170</v>
      </c>
      <c r="H4" s="7" t="n">
        <v>3.1</v>
      </c>
      <c r="I4" s="17">
        <f>G4*H4</f>
        <v/>
      </c>
      <c r="J4" s="7" t="n">
        <v>2.3</v>
      </c>
      <c r="K4" s="7" t="n">
        <v>11</v>
      </c>
      <c r="L4" s="17">
        <f>F4*(J4+K4)</f>
        <v/>
      </c>
      <c r="M4" s="17">
        <f>I4*0.1</f>
        <v/>
      </c>
      <c r="N4" s="17">
        <f>I4+L4+M4</f>
        <v/>
      </c>
      <c r="O4" s="9" t="n">
        <v>0.11</v>
      </c>
      <c r="P4" s="17">
        <f>N4*O4</f>
        <v/>
      </c>
      <c r="Q4" s="18">
        <f>N4-P4</f>
        <v/>
      </c>
      <c r="R4" s="14">
        <f>IF(Q4&gt;0,"Calculé","Erreur")</f>
        <v/>
      </c>
      <c r="S4" s="11">
        <f>IFERROR(VLOOKUP(E4,$A$18:$B$21,2,TRUE),0)</f>
        <v/>
      </c>
      <c r="T4" s="12">
        <f>IF(H4&gt;=S4,"Conforme","Insuffisant")</f>
        <v/>
      </c>
    </row>
    <row r="5">
      <c r="A5" s="3" t="inlineStr">
        <is>
          <t>Manon Bernard</t>
        </is>
      </c>
      <c r="B5" s="3" t="inlineStr">
        <is>
          <t>Adam (18 mois)</t>
        </is>
      </c>
      <c r="C5" s="4" t="inlineStr">
        <is>
          <t>Marseille</t>
        </is>
      </c>
      <c r="D5" s="5" t="inlineStr">
        <is>
          <t>01/06/2023</t>
        </is>
      </c>
      <c r="E5" s="6">
        <f>IFERROR(DATEDIF(D5,TODAY(),"y"),0)</f>
        <v/>
      </c>
      <c r="F5" s="6" t="n">
        <v>21</v>
      </c>
      <c r="G5" s="6" t="n">
        <v>160</v>
      </c>
      <c r="H5" s="7" t="n">
        <v>3</v>
      </c>
      <c r="I5" s="8">
        <f>G5*H5</f>
        <v/>
      </c>
      <c r="J5" s="7" t="n">
        <v>2.4</v>
      </c>
      <c r="K5" s="7" t="n">
        <v>10</v>
      </c>
      <c r="L5" s="8">
        <f>F5*(J5+K5)</f>
        <v/>
      </c>
      <c r="M5" s="8">
        <f>I5*0.1</f>
        <v/>
      </c>
      <c r="N5" s="8">
        <f>I5+L5+M5</f>
        <v/>
      </c>
      <c r="O5" s="9" t="n">
        <v>0.11</v>
      </c>
      <c r="P5" s="8">
        <f>N5*O5</f>
        <v/>
      </c>
      <c r="Q5" s="10">
        <f>N5-P5</f>
        <v/>
      </c>
      <c r="R5" s="4">
        <f>IF(Q5&gt;0,"Calculé","Erreur")</f>
        <v/>
      </c>
      <c r="S5" s="11">
        <f>IFERROR(VLOOKUP(E5,$A$18:$B$21,2,TRUE),0)</f>
        <v/>
      </c>
      <c r="T5" s="12">
        <f>IF(H5&gt;=S5,"Conforme","Insuffisant")</f>
        <v/>
      </c>
    </row>
    <row r="6">
      <c r="A6" s="13" t="inlineStr">
        <is>
          <t>Chloé Petit</t>
        </is>
      </c>
      <c r="B6" s="13" t="inlineStr">
        <is>
          <t>Ethan (4 ans)</t>
        </is>
      </c>
      <c r="C6" s="14" t="inlineStr">
        <is>
          <t>Toulouse</t>
        </is>
      </c>
      <c r="D6" s="15" t="inlineStr">
        <is>
          <t>10/01/2018</t>
        </is>
      </c>
      <c r="E6" s="16">
        <f>IFERROR(DATEDIF(D6,TODAY(),"y"),0)</f>
        <v/>
      </c>
      <c r="F6" s="16" t="n">
        <v>22</v>
      </c>
      <c r="G6" s="16" t="n">
        <v>165</v>
      </c>
      <c r="H6" s="7" t="n">
        <v>3.15</v>
      </c>
      <c r="I6" s="17">
        <f>G6*H6</f>
        <v/>
      </c>
      <c r="J6" s="7" t="n">
        <v>2.5</v>
      </c>
      <c r="K6" s="7" t="n">
        <v>12</v>
      </c>
      <c r="L6" s="17">
        <f>F6*(J6+K6)</f>
        <v/>
      </c>
      <c r="M6" s="17">
        <f>I6*0.1</f>
        <v/>
      </c>
      <c r="N6" s="17">
        <f>I6+L6+M6</f>
        <v/>
      </c>
      <c r="O6" s="9" t="n">
        <v>0.11</v>
      </c>
      <c r="P6" s="17">
        <f>N6*O6</f>
        <v/>
      </c>
      <c r="Q6" s="18">
        <f>N6-P6</f>
        <v/>
      </c>
      <c r="R6" s="14">
        <f>IF(Q6&gt;0,"Calculé","Erreur")</f>
        <v/>
      </c>
      <c r="S6" s="11">
        <f>IFERROR(VLOOKUP(E6,$A$18:$B$21,2,TRUE),0)</f>
        <v/>
      </c>
      <c r="T6" s="12">
        <f>IF(H6&gt;=S6,"Conforme","Insuffisant")</f>
        <v/>
      </c>
    </row>
    <row r="7">
      <c r="A7" s="3" t="inlineStr">
        <is>
          <t>Emma Robert</t>
        </is>
      </c>
      <c r="B7" s="3" t="inlineStr">
        <is>
          <t>Inès et Sacha</t>
        </is>
      </c>
      <c r="C7" s="4" t="inlineStr">
        <is>
          <t>Bordeaux</t>
        </is>
      </c>
      <c r="D7" s="5" t="inlineStr">
        <is>
          <t>01/09/2022</t>
        </is>
      </c>
      <c r="E7" s="6">
        <f>IFERROR(DATEDIF(D7,TODAY(),"y"),0)</f>
        <v/>
      </c>
      <c r="F7" s="6" t="n">
        <v>20</v>
      </c>
      <c r="G7" s="6" t="n">
        <v>155</v>
      </c>
      <c r="H7" s="7" t="n">
        <v>3.05</v>
      </c>
      <c r="I7" s="8">
        <f>G7*H7</f>
        <v/>
      </c>
      <c r="J7" s="7" t="n">
        <v>2.3</v>
      </c>
      <c r="K7" s="7" t="n">
        <v>10</v>
      </c>
      <c r="L7" s="8">
        <f>F7*(J7+K7)</f>
        <v/>
      </c>
      <c r="M7" s="8">
        <f>I7*0.1</f>
        <v/>
      </c>
      <c r="N7" s="8">
        <f>I7+L7+M7</f>
        <v/>
      </c>
      <c r="O7" s="9" t="n">
        <v>0.11</v>
      </c>
      <c r="P7" s="8">
        <f>N7*O7</f>
        <v/>
      </c>
      <c r="Q7" s="10">
        <f>N7-P7</f>
        <v/>
      </c>
      <c r="R7" s="4">
        <f>IF(Q7&gt;0,"Calculé","Erreur")</f>
        <v/>
      </c>
      <c r="S7" s="11">
        <f>IFERROR(VLOOKUP(E7,$A$18:$B$21,2,TRUE),0)</f>
        <v/>
      </c>
      <c r="T7" s="12">
        <f>IF(H7&gt;=S7,"Conforme","Insuffisant")</f>
        <v/>
      </c>
    </row>
    <row r="8">
      <c r="A8" s="13" t="inlineStr">
        <is>
          <t>Nathalie Durand</t>
        </is>
      </c>
      <c r="B8" s="13" t="inlineStr">
        <is>
          <t>Lina (2 ans)</t>
        </is>
      </c>
      <c r="C8" s="14" t="inlineStr">
        <is>
          <t>Lille</t>
        </is>
      </c>
      <c r="D8" s="15" t="inlineStr">
        <is>
          <t>05/11/2016</t>
        </is>
      </c>
      <c r="E8" s="16">
        <f>IFERROR(DATEDIF(D8,TODAY(),"y"),0)</f>
        <v/>
      </c>
      <c r="F8" s="16" t="n">
        <v>24</v>
      </c>
      <c r="G8" s="16" t="n">
        <v>173</v>
      </c>
      <c r="H8" s="7" t="n">
        <v>3.25</v>
      </c>
      <c r="I8" s="17">
        <f>G8*H8</f>
        <v/>
      </c>
      <c r="J8" s="7" t="n">
        <v>2.6</v>
      </c>
      <c r="K8" s="7" t="n">
        <v>12</v>
      </c>
      <c r="L8" s="17">
        <f>F8*(J8+K8)</f>
        <v/>
      </c>
      <c r="M8" s="17">
        <f>I8*0.1</f>
        <v/>
      </c>
      <c r="N8" s="17">
        <f>I8+L8+M8</f>
        <v/>
      </c>
      <c r="O8" s="9" t="n">
        <v>0.11</v>
      </c>
      <c r="P8" s="17">
        <f>N8*O8</f>
        <v/>
      </c>
      <c r="Q8" s="18">
        <f>N8-P8</f>
        <v/>
      </c>
      <c r="R8" s="14">
        <f>IF(Q8&gt;0,"Calculé","Erreur")</f>
        <v/>
      </c>
      <c r="S8" s="11">
        <f>IFERROR(VLOOKUP(E8,$A$18:$B$21,2,TRUE),0)</f>
        <v/>
      </c>
      <c r="T8" s="12">
        <f>IF(H8&gt;=S8,"Conforme","Insuffisant")</f>
        <v/>
      </c>
    </row>
    <row r="9">
      <c r="A9" s="3" t="inlineStr">
        <is>
          <t>Sophie Moreau</t>
        </is>
      </c>
      <c r="B9" s="3" t="inlineStr">
        <is>
          <t>Gabriel (3 ans)</t>
        </is>
      </c>
      <c r="C9" s="4" t="inlineStr">
        <is>
          <t>Nantes</t>
        </is>
      </c>
      <c r="D9" s="5" t="inlineStr">
        <is>
          <t>01/02/2024</t>
        </is>
      </c>
      <c r="E9" s="6">
        <f>IFERROR(DATEDIF(D9,TODAY(),"y"),0)</f>
        <v/>
      </c>
      <c r="F9" s="6" t="n">
        <v>18</v>
      </c>
      <c r="G9" s="6" t="n">
        <v>150</v>
      </c>
      <c r="H9" s="7" t="n">
        <v>3</v>
      </c>
      <c r="I9" s="8">
        <f>G9*H9</f>
        <v/>
      </c>
      <c r="J9" s="7" t="n">
        <v>2.2</v>
      </c>
      <c r="K9" s="7" t="n">
        <v>9</v>
      </c>
      <c r="L9" s="8">
        <f>F9*(J9+K9)</f>
        <v/>
      </c>
      <c r="M9" s="8">
        <f>I9*0.1</f>
        <v/>
      </c>
      <c r="N9" s="8">
        <f>I9+L9+M9</f>
        <v/>
      </c>
      <c r="O9" s="9" t="n">
        <v>0.11</v>
      </c>
      <c r="P9" s="8">
        <f>N9*O9</f>
        <v/>
      </c>
      <c r="Q9" s="10">
        <f>N9-P9</f>
        <v/>
      </c>
      <c r="R9" s="4">
        <f>IF(Q9&gt;0,"Calculé","Erreur")</f>
        <v/>
      </c>
      <c r="S9" s="11">
        <f>IFERROR(VLOOKUP(E9,$A$18:$B$21,2,TRUE),0)</f>
        <v/>
      </c>
      <c r="T9" s="12">
        <f>IF(H9&gt;=S9,"Conforme","Insuffisant")</f>
        <v/>
      </c>
    </row>
    <row r="10">
      <c r="A10" s="13" t="inlineStr">
        <is>
          <t>Julie Simon</t>
        </is>
      </c>
      <c r="B10" s="13" t="inlineStr">
        <is>
          <t>Zoé et Maël</t>
        </is>
      </c>
      <c r="C10" s="14" t="inlineStr">
        <is>
          <t>Strasbourg</t>
        </is>
      </c>
      <c r="D10" s="15" t="inlineStr">
        <is>
          <t>12/09/2020</t>
        </is>
      </c>
      <c r="E10" s="16">
        <f>IFERROR(DATEDIF(D10,TODAY(),"y"),0)</f>
        <v/>
      </c>
      <c r="F10" s="16" t="n">
        <v>23</v>
      </c>
      <c r="G10" s="16" t="n">
        <v>168</v>
      </c>
      <c r="H10" s="7" t="n">
        <v>3.1</v>
      </c>
      <c r="I10" s="17">
        <f>G10*H10</f>
        <v/>
      </c>
      <c r="J10" s="7" t="n">
        <v>2.4</v>
      </c>
      <c r="K10" s="7" t="n">
        <v>11</v>
      </c>
      <c r="L10" s="17">
        <f>F10*(J10+K10)</f>
        <v/>
      </c>
      <c r="M10" s="17">
        <f>I10*0.1</f>
        <v/>
      </c>
      <c r="N10" s="17">
        <f>I10+L10+M10</f>
        <v/>
      </c>
      <c r="O10" s="9" t="n">
        <v>0.11</v>
      </c>
      <c r="P10" s="17">
        <f>N10*O10</f>
        <v/>
      </c>
      <c r="Q10" s="18">
        <f>N10-P10</f>
        <v/>
      </c>
      <c r="R10" s="14">
        <f>IF(Q10&gt;0,"Calculé","Erreur")</f>
        <v/>
      </c>
      <c r="S10" s="11">
        <f>IFERROR(VLOOKUP(E10,$A$18:$B$21,2,TRUE),0)</f>
        <v/>
      </c>
      <c r="T10" s="12">
        <f>IF(H10&gt;=S10,"Conforme","Insuffisant")</f>
        <v/>
      </c>
    </row>
    <row r="11">
      <c r="A11" s="3" t="inlineStr">
        <is>
          <t>Claire Laurent</t>
        </is>
      </c>
      <c r="B11" s="3" t="inlineStr">
        <is>
          <t>Timéo (5 ans)</t>
        </is>
      </c>
      <c r="C11" s="4" t="inlineStr">
        <is>
          <t>Rennes</t>
        </is>
      </c>
      <c r="D11" s="5" t="inlineStr">
        <is>
          <t>01/04/2025</t>
        </is>
      </c>
      <c r="E11" s="6">
        <f>IFERROR(DATEDIF(D11,TODAY(),"y"),0)</f>
        <v/>
      </c>
      <c r="F11" s="6" t="n">
        <v>22</v>
      </c>
      <c r="G11" s="6" t="n">
        <v>158</v>
      </c>
      <c r="H11" s="7" t="n">
        <v>3.05</v>
      </c>
      <c r="I11" s="8">
        <f>G11*H11</f>
        <v/>
      </c>
      <c r="J11" s="7" t="n">
        <v>2.3</v>
      </c>
      <c r="K11" s="7" t="n">
        <v>10</v>
      </c>
      <c r="L11" s="8">
        <f>F11*(J11+K11)</f>
        <v/>
      </c>
      <c r="M11" s="8">
        <f>I11*0.1</f>
        <v/>
      </c>
      <c r="N11" s="8">
        <f>I11+L11+M11</f>
        <v/>
      </c>
      <c r="O11" s="9" t="n">
        <v>0.11</v>
      </c>
      <c r="P11" s="8">
        <f>N11*O11</f>
        <v/>
      </c>
      <c r="Q11" s="10">
        <f>N11-P11</f>
        <v/>
      </c>
      <c r="R11" s="4">
        <f>IF(Q11&gt;0,"Calculé","Erreur")</f>
        <v/>
      </c>
      <c r="S11" s="11">
        <f>IFERROR(VLOOKUP(E11,$A$18:$B$21,2,TRUE),0)</f>
        <v/>
      </c>
      <c r="T11" s="12">
        <f>IF(H11&gt;=S11,"Conforme","Insuffisant")</f>
        <v/>
      </c>
    </row>
    <row r="13">
      <c r="A13" s="19" t="inlineStr">
        <is>
          <t>TOTAUX / MOYENNES</t>
        </is>
      </c>
      <c r="B13" s="19" t="n"/>
      <c r="C13" s="19" t="n"/>
      <c r="D13" s="19" t="n"/>
      <c r="E13" s="19" t="n"/>
      <c r="F13" s="19" t="n"/>
      <c r="G13" s="19" t="n"/>
      <c r="H13" s="20">
        <f>AVERAGE(H3:H11)</f>
        <v/>
      </c>
      <c r="I13" s="20">
        <f>SUM(I3:I11)</f>
        <v/>
      </c>
      <c r="J13" s="19" t="n"/>
      <c r="K13" s="19" t="n"/>
      <c r="L13" s="20">
        <f>SUM(L3:L11)</f>
        <v/>
      </c>
      <c r="M13" s="20">
        <f>SUM(M3:M11)</f>
        <v/>
      </c>
      <c r="N13" s="20">
        <f>SUM(N3:N11)</f>
        <v/>
      </c>
      <c r="O13" s="21">
        <f>AVERAGE(O3:O11)</f>
        <v/>
      </c>
      <c r="P13" s="20">
        <f>SUM(P3:P11)</f>
        <v/>
      </c>
      <c r="Q13" s="20">
        <f>SUM(Q3:Q11)</f>
        <v/>
      </c>
      <c r="R13" s="19" t="n"/>
    </row>
    <row r="16">
      <c r="A16" s="22" t="inlineStr">
        <is>
          <t>GRILLE INDICATIVE - TAUX HORAIRE MINIMUM SELON ANCIENNETÉ</t>
        </is>
      </c>
      <c r="B16" s="23" t="n"/>
      <c r="C16" s="23" t="n"/>
      <c r="D16" s="23" t="n"/>
    </row>
    <row r="17">
      <c r="A17" s="24" t="inlineStr">
        <is>
          <t>Ancienneté à partir de (ans)</t>
        </is>
      </c>
      <c r="B17" s="24" t="inlineStr">
        <is>
          <t>Taux horaire minimum (€)</t>
        </is>
      </c>
      <c r="C17" s="24" t="inlineStr"/>
      <c r="D17" s="24" t="inlineStr"/>
    </row>
    <row r="18">
      <c r="A18" s="25" t="n">
        <v>0</v>
      </c>
      <c r="B18" s="11" t="n">
        <v>3</v>
      </c>
    </row>
    <row r="19">
      <c r="A19" s="25" t="n">
        <v>1</v>
      </c>
      <c r="B19" s="11" t="n">
        <v>3.1</v>
      </c>
    </row>
    <row r="20">
      <c r="A20" s="25" t="n">
        <v>3</v>
      </c>
      <c r="B20" s="11" t="n">
        <v>3.25</v>
      </c>
    </row>
    <row r="21">
      <c r="A21" s="25" t="n">
        <v>5</v>
      </c>
      <c r="B21" s="11" t="n">
        <v>3.4</v>
      </c>
    </row>
  </sheetData>
  <mergeCells count="3">
    <mergeCell ref="A1:R1"/>
    <mergeCell ref="A13:G13"/>
    <mergeCell ref="A16:D16"/>
  </mergeCells>
  <conditionalFormatting sqref="T3:T11">
    <cfRule type="expression" priority="1" dxfId="0" stopIfTrue="1">
      <formula>T3="Insuffisant"</formula>
    </cfRule>
    <cfRule type="expression" priority="2" dxfId="1" stopIfTrue="1">
      <formula>T3="Conforme"</formula>
    </cfRule>
  </conditionalFormatting>
  <conditionalFormatting sqref="Q3:Q11">
    <cfRule type="expression" priority="3" dxfId="0" stopIfTrue="1">
      <formula>Q3&lt;0</formula>
    </cfRule>
  </conditionalFormatting>
  <dataValidations count="1">
    <dataValidation sqref="C3:C11" showErrorMessage="1" showInputMessage="1" allowBlank="1" type="list">
      <formula1>"Paris,Lyon,Marseille,Toulouse,Bordeaux,Lille,Nantes,Strasbourg,Rennes,Nice"</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4"/>
  <sheetViews>
    <sheetView workbookViewId="0">
      <selection activeCell="A1" sqref="A1"/>
    </sheetView>
  </sheetViews>
  <sheetFormatPr baseColWidth="8" defaultRowHeight="15"/>
  <cols>
    <col width="20" customWidth="1" min="1" max="1"/>
    <col width="18" customWidth="1" min="2" max="2"/>
    <col width="18" customWidth="1" min="3" max="3"/>
    <col width="16" customWidth="1" min="4" max="4"/>
    <col width="16" customWidth="1" min="5" max="5"/>
    <col width="16" customWidth="1" min="6" max="6"/>
  </cols>
  <sheetData>
    <row r="1" ht="26" customHeight="1">
      <c r="A1" s="26" t="inlineStr">
        <is>
          <t>TABLEAU DE BORD - MASSE SALARIALE ASSISTANTES MATERNELLES</t>
        </is>
      </c>
    </row>
    <row r="3">
      <c r="A3" s="27" t="inlineStr">
        <is>
          <t>Nombre de salariées</t>
        </is>
      </c>
      <c r="B3" s="28" t="n"/>
      <c r="C3" s="29" t="n"/>
      <c r="D3" s="30">
        <f>COUNTA('Fiche de paie'!A3:A11)</f>
        <v/>
      </c>
      <c r="E3" s="28" t="n"/>
      <c r="F3" s="29" t="n"/>
    </row>
    <row r="4">
      <c r="A4" s="27" t="inlineStr">
        <is>
          <t>Total net à payer (€)</t>
        </is>
      </c>
      <c r="B4" s="28" t="n"/>
      <c r="C4" s="29" t="n"/>
      <c r="D4" s="31">
        <f>'Fiche de paie'!Q13</f>
        <v/>
      </c>
      <c r="E4" s="28" t="n"/>
      <c r="F4" s="29" t="n"/>
    </row>
    <row r="5">
      <c r="A5" s="27" t="inlineStr">
        <is>
          <t>Total cotisations salariales (€)</t>
        </is>
      </c>
      <c r="B5" s="28" t="n"/>
      <c r="C5" s="29" t="n"/>
      <c r="D5" s="31">
        <f>'Fiche de paie'!P13</f>
        <v/>
      </c>
      <c r="E5" s="28" t="n"/>
      <c r="F5" s="29" t="n"/>
    </row>
    <row r="6">
      <c r="A6" s="27" t="inlineStr">
        <is>
          <t>Salaire net moyen (€)</t>
        </is>
      </c>
      <c r="B6" s="28" t="n"/>
      <c r="C6" s="29" t="n"/>
      <c r="D6" s="31">
        <f>IFERROR('Fiche de paie'!Q13/COUNTA('Fiche de paie'!A3:A11),0)</f>
        <v/>
      </c>
      <c r="E6" s="28" t="n"/>
      <c r="F6" s="29" t="n"/>
    </row>
    <row r="7">
      <c r="A7" s="27" t="inlineStr">
        <is>
          <t>Taux horaire moyen (€)</t>
        </is>
      </c>
      <c r="B7" s="28" t="n"/>
      <c r="C7" s="29" t="n"/>
      <c r="D7" s="31">
        <f>'Fiche de paie'!H13</f>
        <v/>
      </c>
      <c r="E7" s="28" t="n"/>
      <c r="F7" s="29" t="n"/>
    </row>
    <row r="10">
      <c r="A10" s="2" t="inlineStr">
        <is>
          <t>Salariée</t>
        </is>
      </c>
      <c r="B10" s="2" t="inlineStr">
        <is>
          <t>Net à payer (€)</t>
        </is>
      </c>
      <c r="C10" s="2" t="inlineStr">
        <is>
          <t>Cotisations (€)</t>
        </is>
      </c>
    </row>
    <row r="11">
      <c r="A11" s="32">
        <f>'Fiche de paie'!A3</f>
        <v/>
      </c>
      <c r="B11" s="33">
        <f>'Fiche de paie'!Q3</f>
        <v/>
      </c>
      <c r="C11" s="33">
        <f>'Fiche de paie'!P3</f>
        <v/>
      </c>
    </row>
    <row r="12">
      <c r="A12" s="34">
        <f>'Fiche de paie'!A4</f>
        <v/>
      </c>
      <c r="B12" s="35">
        <f>'Fiche de paie'!Q4</f>
        <v/>
      </c>
      <c r="C12" s="35">
        <f>'Fiche de paie'!P4</f>
        <v/>
      </c>
    </row>
    <row r="13">
      <c r="A13" s="32">
        <f>'Fiche de paie'!A5</f>
        <v/>
      </c>
      <c r="B13" s="33">
        <f>'Fiche de paie'!Q5</f>
        <v/>
      </c>
      <c r="C13" s="33">
        <f>'Fiche de paie'!P5</f>
        <v/>
      </c>
    </row>
    <row r="14">
      <c r="A14" s="34">
        <f>'Fiche de paie'!A6</f>
        <v/>
      </c>
      <c r="B14" s="35">
        <f>'Fiche de paie'!Q6</f>
        <v/>
      </c>
      <c r="C14" s="35">
        <f>'Fiche de paie'!P6</f>
        <v/>
      </c>
    </row>
    <row r="15">
      <c r="A15" s="32">
        <f>'Fiche de paie'!A7</f>
        <v/>
      </c>
      <c r="B15" s="33">
        <f>'Fiche de paie'!Q7</f>
        <v/>
      </c>
      <c r="C15" s="33">
        <f>'Fiche de paie'!P7</f>
        <v/>
      </c>
    </row>
    <row r="16">
      <c r="A16" s="34">
        <f>'Fiche de paie'!A8</f>
        <v/>
      </c>
      <c r="B16" s="35">
        <f>'Fiche de paie'!Q8</f>
        <v/>
      </c>
      <c r="C16" s="35">
        <f>'Fiche de paie'!P8</f>
        <v/>
      </c>
    </row>
    <row r="17">
      <c r="A17" s="32">
        <f>'Fiche de paie'!A9</f>
        <v/>
      </c>
      <c r="B17" s="33">
        <f>'Fiche de paie'!Q9</f>
        <v/>
      </c>
      <c r="C17" s="33">
        <f>'Fiche de paie'!P9</f>
        <v/>
      </c>
    </row>
    <row r="18">
      <c r="A18" s="34">
        <f>'Fiche de paie'!A10</f>
        <v/>
      </c>
      <c r="B18" s="35">
        <f>'Fiche de paie'!Q10</f>
        <v/>
      </c>
      <c r="C18" s="35">
        <f>'Fiche de paie'!P10</f>
        <v/>
      </c>
    </row>
    <row r="19">
      <c r="A19" s="32">
        <f>'Fiche de paie'!A11</f>
        <v/>
      </c>
      <c r="B19" s="33">
        <f>'Fiche de paie'!Q11</f>
        <v/>
      </c>
      <c r="C19" s="33">
        <f>'Fiche de paie'!P11</f>
        <v/>
      </c>
    </row>
    <row r="22">
      <c r="A22" s="24" t="inlineStr">
        <is>
          <t>Composante</t>
        </is>
      </c>
      <c r="B22" s="24" t="inlineStr">
        <is>
          <t>Montant (€)</t>
        </is>
      </c>
    </row>
    <row r="23">
      <c r="A23" s="25" t="inlineStr">
        <is>
          <t>Net à payer</t>
        </is>
      </c>
      <c r="B23" s="11">
        <f>'Fiche de paie'!Q13</f>
        <v/>
      </c>
    </row>
    <row r="24">
      <c r="A24" s="25" t="inlineStr">
        <is>
          <t>Cotisations salariales</t>
        </is>
      </c>
      <c r="B24" s="11">
        <f>'Fiche de paie'!P13</f>
        <v/>
      </c>
    </row>
  </sheetData>
  <mergeCells count="11">
    <mergeCell ref="A1:F1"/>
    <mergeCell ref="A3:C3"/>
    <mergeCell ref="D3:F3"/>
    <mergeCell ref="A4:C4"/>
    <mergeCell ref="D4:F4"/>
    <mergeCell ref="A5:C5"/>
    <mergeCell ref="D5:F5"/>
    <mergeCell ref="A6:C6"/>
    <mergeCell ref="D6:F6"/>
    <mergeCell ref="A7:C7"/>
    <mergeCell ref="D7:F7"/>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26" customWidth="1" min="1" max="1"/>
    <col width="30" customWidth="1" min="2" max="2"/>
    <col width="30" customWidth="1" min="3" max="3"/>
    <col width="30" customWidth="1" min="4" max="4"/>
  </cols>
  <sheetData>
    <row r="1" ht="26" customHeight="1">
      <c r="A1" s="26" t="inlineStr">
        <is>
          <t>MODE D'EMPLOI - FICHE DE PAIE ASSISTANTE MATERNELLE</t>
        </is>
      </c>
    </row>
    <row r="3" ht="55" customHeight="1">
      <c r="A3" s="36" t="inlineStr">
        <is>
          <t>Objectif du classeur</t>
        </is>
      </c>
      <c r="B3" s="37" t="inlineStr">
        <is>
          <t>Ce classeur permet de calculer et suivre la rémunération mensuelle de plusieurs assistantes maternelles agréées employées directement par des particuliers employeurs, conformément à la convention collective nationale du particulier employeur.</t>
        </is>
      </c>
      <c r="C3" s="28" t="n"/>
      <c r="D3" s="29" t="n"/>
    </row>
    <row r="4" ht="55" customHeight="1"/>
    <row r="5" ht="55" customHeight="1">
      <c r="A5" s="36" t="inlineStr">
        <is>
          <t>Feuille 'Fiche de paie'</t>
        </is>
      </c>
      <c r="B5" s="37" t="inlineStr">
        <is>
          <t>Contient la liste des salariées avec leurs informations (ville, date d'embauche), les heures travaillées, le taux horaire brut, les indemnités d'entretien et de repas, les congés payés (10%), le total brut, les cotisations salariales et le net à payer. Les cellules en jaune pâle sont modifiables (taux horaire, indemnités, taux de cotisations).</t>
        </is>
      </c>
      <c r="C5" s="28" t="n"/>
      <c r="D5" s="29" t="n"/>
    </row>
    <row r="6" ht="55" customHeight="1"/>
    <row r="7" ht="55" customHeight="1">
      <c r="A7" s="36" t="inlineStr">
        <is>
          <t>Colonnes calculées automatiquement</t>
        </is>
      </c>
      <c r="B7" s="37" t="inlineStr">
        <is>
          <t>Ancienneté (DATEDIF), Salaire de base brut, Total indemnités, Congés payés, Total brut, Cotisations salariales, Net à payer et Statut sont calculés par formules : ne pas les modifier manuellement pour conserver la cohérence des totaux.</t>
        </is>
      </c>
      <c r="C7" s="28" t="n"/>
      <c r="D7" s="29" t="n"/>
    </row>
    <row r="8" ht="55" customHeight="1"/>
    <row r="9" ht="55" customHeight="1">
      <c r="A9" s="36" t="inlineStr">
        <is>
          <t>Grille indicative des taux horaires</t>
        </is>
      </c>
      <c r="B9" s="37" t="inlineStr">
        <is>
          <t>En bas de la feuille 'Fiche de paie', une grille de référence (VLOOKUP) indique un taux horaire minimum selon l'ancienneté. La colonne 'Conformité' signale si le taux horaire appliqué est au moins égal à ce minimum indicatif.</t>
        </is>
      </c>
      <c r="C9" s="28" t="n"/>
      <c r="D9" s="29" t="n"/>
    </row>
    <row r="10" ht="55" customHeight="1"/>
    <row r="11" ht="55" customHeight="1">
      <c r="A11" s="36" t="inlineStr">
        <is>
          <t>Feuille 'Tableau de bord'</t>
        </is>
      </c>
      <c r="B11" s="37" t="inlineStr">
        <is>
          <t>Synthétise les indicateurs clés (nombre de salariées, total net payé, cotisations totales, moyennes) et propose deux graphiques : un histogramme du net à payer par salariée et un diagramme circulaire de la répartition net / cotisations.</t>
        </is>
      </c>
      <c r="C11" s="28" t="n"/>
      <c r="D11" s="29" t="n"/>
    </row>
    <row r="12" ht="55" customHeight="1"/>
    <row r="13" ht="55" customHeight="1">
      <c r="A13" s="36" t="inlineStr">
        <is>
          <t>Cotisations sociales</t>
        </is>
      </c>
      <c r="B13" s="37" t="inlineStr">
        <is>
          <t>Le taux de cotisations salariales (colonne O) est une valeur indicative de 11%. Le régime réel (Pajemploi, abattement, CSG-CRDS) doit être vérifié via le simulateur officiel Pajemploi avant tout versement définitif.</t>
        </is>
      </c>
      <c r="C13" s="28" t="n"/>
      <c r="D13" s="29" t="n"/>
    </row>
    <row r="14" ht="55" customHeight="1"/>
    <row r="15" ht="55" customHeight="1">
      <c r="A15" s="36" t="inlineStr">
        <is>
          <t>Mise à jour des données</t>
        </is>
      </c>
      <c r="B15" s="37" t="inlineStr">
        <is>
          <t>Ajoutez une nouvelle ligne dans la 'Fiche de paie' en respectant les mêmes formules, puis ajustez les plages du tableau de bord si nécessaire pour inclure la nouvelle salariée.</t>
        </is>
      </c>
      <c r="C15" s="28" t="n"/>
      <c r="D15" s="29" t="n"/>
    </row>
    <row r="16" ht="55" customHeight="1"/>
  </sheetData>
  <mergeCells count="15">
    <mergeCell ref="A1:D1"/>
    <mergeCell ref="A3"/>
    <mergeCell ref="B3:D3"/>
    <mergeCell ref="A5"/>
    <mergeCell ref="B5:D5"/>
    <mergeCell ref="A7"/>
    <mergeCell ref="B7:D7"/>
    <mergeCell ref="A9"/>
    <mergeCell ref="B9:D9"/>
    <mergeCell ref="A11"/>
    <mergeCell ref="B11:D11"/>
    <mergeCell ref="A13"/>
    <mergeCell ref="B13:D13"/>
    <mergeCell ref="A15"/>
    <mergeCell ref="B15:D15"/>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2026-07-20T16:17:48Z</dcterms:created>
  <dcterms:modified xmlns:dcterms="http://purl.org/dc/terms/" xmlns:xsi="http://www.w3.org/2001/XMLSchema-instance" xsi:type="dcterms:W3CDTF">2026-07-20T16:17:48Z</dcterms:modified>
</cp:coreProperties>
</file>