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ransactions" sheetId="1" state="visible" r:id="rId1"/>
    <sheet xmlns:r="http://schemas.openxmlformats.org/officeDocument/2006/relationships" name="Budget_Mensuel" sheetId="2" state="visible" r:id="rId2"/>
    <sheet xmlns:r="http://schemas.openxmlformats.org/officeDocument/2006/relationships" name="Synthèse" sheetId="3" state="visible" r:id="rId3"/>
    <sheet xmlns:r="http://schemas.openxmlformats.org/officeDocument/2006/relationships" name="Gui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DD/MM/YYYY"/>
    <numFmt numFmtId="166" formatCode="#,##0.00&quot; €&quot;"/>
    <numFmt numFmtId="167" formatCode="0.0%"/>
  </numFmts>
  <fonts count="6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  <sz val="11"/>
    </font>
    <font>
      <b val="1"/>
      <color rgb="001F2937"/>
    </font>
    <font>
      <b val="1"/>
      <color rgb="00FFFFFF"/>
      <sz val="10"/>
    </font>
    <font>
      <color rgb="001F2937"/>
      <sz val="10"/>
    </font>
  </fonts>
  <fills count="8">
    <fill>
      <patternFill/>
    </fill>
    <fill>
      <patternFill patternType="gray125"/>
    </fill>
    <fill>
      <patternFill patternType="solid">
        <fgColor rgb="004A2AA5"/>
      </patternFill>
    </fill>
    <fill>
      <patternFill patternType="solid">
        <fgColor rgb="00FFFBEB"/>
      </patternFill>
    </fill>
    <fill>
      <patternFill patternType="solid">
        <fgColor rgb="00F1EDFB"/>
      </patternFill>
    </fill>
    <fill>
      <patternFill patternType="solid">
        <fgColor rgb="00FFFFFF"/>
      </patternFill>
    </fill>
    <fill>
      <patternFill patternType="solid">
        <fgColor rgb="00FF6B4A"/>
      </patternFill>
    </fill>
    <fill>
      <patternFill patternType="solid">
        <fgColor rgb="005D3BC4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/>
    </xf>
    <xf numFmtId="166" fontId="0" fillId="3" borderId="1" applyAlignment="1" pivotButton="0" quotePrefix="0" xfId="0">
      <alignment horizontal="center" vertical="center" wrapText="1"/>
    </xf>
    <xf numFmtId="166" fontId="0" fillId="4" borderId="1" applyAlignment="1" pivotButton="0" quotePrefix="0" xfId="0">
      <alignment horizontal="center" vertical="center" wrapText="1"/>
    </xf>
    <xf numFmtId="167" fontId="0" fillId="3" borderId="1" applyAlignment="1" pivotButton="0" quotePrefix="0" xfId="0">
      <alignment horizontal="center" vertical="center" wrapText="1"/>
    </xf>
    <xf numFmtId="165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/>
    </xf>
    <xf numFmtId="166" fontId="0" fillId="5" borderId="1" applyAlignment="1" pivotButton="0" quotePrefix="0" xfId="0">
      <alignment horizontal="center" vertical="center" wrapText="1"/>
    </xf>
    <xf numFmtId="167" fontId="0" fillId="4" borderId="1" applyAlignment="1" pivotButton="0" quotePrefix="0" xfId="0">
      <alignment horizontal="center" vertical="center" wrapText="1"/>
    </xf>
    <xf numFmtId="167" fontId="0" fillId="5" borderId="1" applyAlignment="1" pivotButton="0" quotePrefix="0" xfId="0">
      <alignment horizontal="center" vertical="center" wrapText="1"/>
    </xf>
    <xf numFmtId="0" fontId="3" fillId="6" borderId="1" pivotButton="0" quotePrefix="0" xfId="0"/>
    <xf numFmtId="166" fontId="3" fillId="6" borderId="1" pivotButton="0" quotePrefix="0" xfId="0"/>
    <xf numFmtId="167" fontId="3" fillId="6" borderId="1" pivotButton="0" quotePrefix="0" xfId="0"/>
    <xf numFmtId="0" fontId="4" fillId="7" borderId="0" applyAlignment="1" pivotButton="0" quotePrefix="0" xfId="0">
      <alignment horizontal="center" vertical="center" wrapText="1"/>
    </xf>
    <xf numFmtId="0" fontId="5" fillId="4" borderId="1" pivotButton="0" quotePrefix="0" xfId="0"/>
    <xf numFmtId="166" fontId="0" fillId="4" borderId="1" pivotButton="0" quotePrefix="0" xfId="0"/>
    <xf numFmtId="0" fontId="5" fillId="5" borderId="1" pivotButton="0" quotePrefix="0" xfId="0"/>
    <xf numFmtId="166" fontId="0" fillId="5" borderId="1" pivotButton="0" quotePrefix="0" xfId="0"/>
    <xf numFmtId="167" fontId="0" fillId="4" borderId="1" pivotButton="0" quotePrefix="0" xfId="0"/>
    <xf numFmtId="0" fontId="0" fillId="5" borderId="1" pivotButton="0" quotePrefix="0" xfId="0"/>
    <xf numFmtId="0" fontId="0" fillId="4" borderId="1" pivotButton="0" quotePrefix="0" xfId="0"/>
    <xf numFmtId="0" fontId="4" fillId="7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b val="1"/>
        <color rgb="00DC2626"/>
      </font>
    </dxf>
    <dxf>
      <font>
        <b val="1"/>
        <color rgb="0016A34A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Dépenses par catégorie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'Synthèse'!C15</f>
            </strRef>
          </tx>
          <spPr>
            <a:solidFill xmlns:a="http://schemas.openxmlformats.org/drawingml/2006/main">
              <a:srgbClr val="4A2AA5"/>
            </a:solidFill>
            <a:ln xmlns:a="http://schemas.openxmlformats.org/drawingml/2006/main">
              <a:prstDash val="solid"/>
            </a:ln>
          </spPr>
          <cat>
            <numRef>
              <f>'Synthèse'!$B$16:$B$20</f>
            </numRef>
          </cat>
          <val>
            <numRef>
              <f>'Synthèse'!$C$16:$C$20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Catégorie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dépenses</a:t>
            </a:r>
          </a:p>
        </rich>
      </tx>
    </title>
    <plotArea>
      <pieChart>
        <varyColors val="1"/>
        <ser>
          <idx val="0"/>
          <order val="0"/>
          <tx>
            <strRef>
              <f>'Synthèse'!C15</f>
            </strRef>
          </tx>
          <spPr>
            <a:ln xmlns:a="http://schemas.openxmlformats.org/drawingml/2006/main">
              <a:prstDash val="solid"/>
            </a:ln>
          </spPr>
          <cat>
            <numRef>
              <f>'Synthèse'!$B$16:$B$20</f>
            </numRef>
          </cat>
          <val>
            <numRef>
              <f>'Synthèse'!$C$16:$C$20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du solde cumulé</a:t>
            </a:r>
          </a:p>
        </rich>
      </tx>
    </title>
    <plotArea>
      <lineChart>
        <grouping val="standard"/>
        <ser>
          <idx val="0"/>
          <order val="0"/>
          <tx>
            <strRef>
              <f>'Transactions'!N2</f>
            </strRef>
          </tx>
          <spPr>
            <a:ln xmlns:a="http://schemas.openxmlformats.org/drawingml/2006/main" w="25000">
              <a:solidFill>
                <a:srgbClr val="FF6B4A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'Transactions'!$A$3:$A$12</f>
            </numRef>
          </cat>
          <val>
            <numRef>
              <f>'Transactions'!$N$3:$N$12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Solde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4</col>
      <colOff>0</colOff>
      <row>3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19</row>
      <rowOff>0</rowOff>
    </from>
    <ext cx="576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4</col>
      <colOff>0</colOff>
      <row>35</row>
      <rowOff>0</rowOff>
    </from>
    <ext cx="5760000" cy="28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1" customWidth="1" min="2" max="2"/>
    <col width="15" customWidth="1" min="3" max="3"/>
    <col width="14" customWidth="1" min="4" max="4"/>
    <col width="20" customWidth="1" min="5" max="5"/>
    <col width="32" customWidth="1" min="6" max="6"/>
    <col width="16" customWidth="1" min="7" max="7"/>
    <col width="15" customWidth="1" min="8" max="8"/>
    <col width="13" customWidth="1" min="9" max="9"/>
    <col width="10" customWidth="1" min="10" max="10"/>
    <col width="13" customWidth="1" min="11" max="11"/>
    <col width="12" customWidth="1" min="12" max="12"/>
    <col width="12" customWidth="1" min="13" max="13"/>
    <col width="13" customWidth="1" min="14" max="14"/>
    <col width="11" customWidth="1" min="15" max="15"/>
    <col width="22" customWidth="1" min="16" max="16"/>
  </cols>
  <sheetData>
    <row r="1" ht="26" customHeight="1">
      <c r="A1" s="1" t="inlineStr">
        <is>
          <t>SUIVI DES TRANSACTIONS - FINANCE PERSONNELLE 2026</t>
        </is>
      </c>
    </row>
    <row r="2">
      <c r="A2" s="2" t="inlineStr">
        <is>
          <t>Date</t>
        </is>
      </c>
      <c r="B2" s="2" t="inlineStr">
        <is>
          <t>Mois</t>
        </is>
      </c>
      <c r="C2" s="2" t="inlineStr">
        <is>
          <t>Type d'opération</t>
        </is>
      </c>
      <c r="D2" s="2" t="inlineStr">
        <is>
          <t>Catégorie</t>
        </is>
      </c>
      <c r="E2" s="2" t="inlineStr">
        <is>
          <t>Sous-catégorie</t>
        </is>
      </c>
      <c r="F2" s="2" t="inlineStr">
        <is>
          <t>Description</t>
        </is>
      </c>
      <c r="G2" s="2" t="inlineStr">
        <is>
          <t>Compte</t>
        </is>
      </c>
      <c r="H2" s="2" t="inlineStr">
        <is>
          <t>Mode de paiement</t>
        </is>
      </c>
      <c r="I2" s="2" t="inlineStr">
        <is>
          <t>Montant TTC</t>
        </is>
      </c>
      <c r="J2" s="2" t="inlineStr">
        <is>
          <t>Sens</t>
        </is>
      </c>
      <c r="K2" s="2" t="inlineStr">
        <is>
          <t>Montant signé</t>
        </is>
      </c>
      <c r="L2" s="2" t="inlineStr">
        <is>
          <t>TVA applicable</t>
        </is>
      </c>
      <c r="M2" s="2" t="inlineStr">
        <is>
          <t>Part épargne</t>
        </is>
      </c>
      <c r="N2" s="2" t="inlineStr">
        <is>
          <t>Solde cumulé</t>
        </is>
      </c>
      <c r="O2" s="2" t="inlineStr">
        <is>
          <t>Statut</t>
        </is>
      </c>
      <c r="P2" s="2" t="inlineStr">
        <is>
          <t>Commentaire</t>
        </is>
      </c>
    </row>
    <row r="3">
      <c r="A3" s="3" t="n">
        <v>46027</v>
      </c>
      <c r="B3" s="4">
        <f>TEXT(A3,"mmmm")</f>
        <v/>
      </c>
      <c r="C3" s="5" t="inlineStr">
        <is>
          <t>Salaire</t>
        </is>
      </c>
      <c r="D3" s="5" t="inlineStr">
        <is>
          <t>Revenus</t>
        </is>
      </c>
      <c r="E3" s="5" t="inlineStr">
        <is>
          <t>Salaire mensuel</t>
        </is>
      </c>
      <c r="F3" s="5" t="inlineStr">
        <is>
          <t>Salaire janvier - Camille</t>
        </is>
      </c>
      <c r="G3" s="5" t="inlineStr">
        <is>
          <t>Compte principal</t>
        </is>
      </c>
      <c r="H3" s="5" t="inlineStr">
        <is>
          <t>Virement</t>
        </is>
      </c>
      <c r="I3" s="6" t="n">
        <v>2800</v>
      </c>
      <c r="J3" s="4">
        <f>IF(I3&gt;=0,"Entrée","Sortie")</f>
        <v/>
      </c>
      <c r="K3" s="7">
        <f>IF(J3="Entrée",ABS(I3),-ABS(I3))</f>
        <v/>
      </c>
      <c r="L3" s="8" t="n">
        <v>0</v>
      </c>
      <c r="M3" s="7">
        <f>IF(OR(D3="Épargne",D3="Investissement"),I3,0)</f>
        <v/>
      </c>
      <c r="N3" s="7">
        <f>SUM($K$3:K3)</f>
        <v/>
      </c>
      <c r="O3" s="4" t="inlineStr">
        <is>
          <t>Réalisé</t>
        </is>
      </c>
      <c r="P3" s="5" t="inlineStr">
        <is>
          <t>Versement récurrent</t>
        </is>
      </c>
    </row>
    <row r="4">
      <c r="A4" s="9" t="n">
        <v>46029</v>
      </c>
      <c r="B4" s="10">
        <f>TEXT(A4,"mmmm")</f>
        <v/>
      </c>
      <c r="C4" s="11" t="inlineStr">
        <is>
          <t>Loyer</t>
        </is>
      </c>
      <c r="D4" s="11" t="inlineStr">
        <is>
          <t>Logement</t>
        </is>
      </c>
      <c r="E4" s="11" t="inlineStr">
        <is>
          <t>Loyer appartement</t>
        </is>
      </c>
      <c r="F4" s="11" t="inlineStr">
        <is>
          <t>Loyer appartement - Lucas (Lyon)</t>
        </is>
      </c>
      <c r="G4" s="11" t="inlineStr">
        <is>
          <t>Compte principal</t>
        </is>
      </c>
      <c r="H4" s="11" t="inlineStr">
        <is>
          <t>Virement</t>
        </is>
      </c>
      <c r="I4" s="6" t="n">
        <v>-750</v>
      </c>
      <c r="J4" s="10">
        <f>IF(I4&gt;=0,"Entrée","Sortie")</f>
        <v/>
      </c>
      <c r="K4" s="12">
        <f>IF(J4="Entrée",ABS(I4),-ABS(I4))</f>
        <v/>
      </c>
      <c r="L4" s="8" t="n">
        <v>0.2</v>
      </c>
      <c r="M4" s="12">
        <f>IF(OR(D4="Épargne",D4="Investissement"),I4,0)</f>
        <v/>
      </c>
      <c r="N4" s="12">
        <f>SUM($K$3:K4)</f>
        <v/>
      </c>
      <c r="O4" s="10" t="inlineStr">
        <is>
          <t>Réalisé</t>
        </is>
      </c>
      <c r="P4" s="11" t="inlineStr">
        <is>
          <t>Paiement mensuel</t>
        </is>
      </c>
    </row>
    <row r="5">
      <c r="A5" s="3" t="n">
        <v>46032</v>
      </c>
      <c r="B5" s="4">
        <f>TEXT(A5,"mmmm")</f>
        <v/>
      </c>
      <c r="C5" s="5" t="inlineStr">
        <is>
          <t>Courses</t>
        </is>
      </c>
      <c r="D5" s="5" t="inlineStr">
        <is>
          <t>Alimentation</t>
        </is>
      </c>
      <c r="E5" s="5" t="inlineStr">
        <is>
          <t>Courses alimentaires</t>
        </is>
      </c>
      <c r="F5" s="5" t="inlineStr">
        <is>
          <t>Courses - Emma (Toulouse)</t>
        </is>
      </c>
      <c r="G5" s="5" t="inlineStr">
        <is>
          <t>Compte courant</t>
        </is>
      </c>
      <c r="H5" s="5" t="inlineStr">
        <is>
          <t>Carte bancaire</t>
        </is>
      </c>
      <c r="I5" s="6" t="n">
        <v>-145.3</v>
      </c>
      <c r="J5" s="4">
        <f>IF(I5&gt;=0,"Entrée","Sortie")</f>
        <v/>
      </c>
      <c r="K5" s="7">
        <f>IF(J5="Entrée",ABS(I5),-ABS(I5))</f>
        <v/>
      </c>
      <c r="L5" s="8" t="n">
        <v>0.055</v>
      </c>
      <c r="M5" s="7">
        <f>IF(OR(D5="Épargne",D5="Investissement"),I5,0)</f>
        <v/>
      </c>
      <c r="N5" s="7">
        <f>SUM($K$3:K5)</f>
        <v/>
      </c>
      <c r="O5" s="4" t="inlineStr">
        <is>
          <t>Réalisé</t>
        </is>
      </c>
      <c r="P5" s="5" t="inlineStr"/>
    </row>
    <row r="6">
      <c r="A6" s="9" t="n">
        <v>46034</v>
      </c>
      <c r="B6" s="10">
        <f>TEXT(A6,"mmmm")</f>
        <v/>
      </c>
      <c r="C6" s="11" t="inlineStr">
        <is>
          <t>Abonnement</t>
        </is>
      </c>
      <c r="D6" s="11" t="inlineStr">
        <is>
          <t>Loisirs</t>
        </is>
      </c>
      <c r="E6" s="11" t="inlineStr">
        <is>
          <t>Salle de sport</t>
        </is>
      </c>
      <c r="F6" s="11" t="inlineStr">
        <is>
          <t>Abonnement salle de sport - Hugo (Bordeaux)</t>
        </is>
      </c>
      <c r="G6" s="11" t="inlineStr">
        <is>
          <t>Compte courant</t>
        </is>
      </c>
      <c r="H6" s="11" t="inlineStr">
        <is>
          <t>Prélèvement</t>
        </is>
      </c>
      <c r="I6" s="6" t="n">
        <v>-39.9</v>
      </c>
      <c r="J6" s="10">
        <f>IF(I6&gt;=0,"Entrée","Sortie")</f>
        <v/>
      </c>
      <c r="K6" s="12">
        <f>IF(J6="Entrée",ABS(I6),-ABS(I6))</f>
        <v/>
      </c>
      <c r="L6" s="8" t="n">
        <v>0.2</v>
      </c>
      <c r="M6" s="12">
        <f>IF(OR(D6="Épargne",D6="Investissement"),I6,0)</f>
        <v/>
      </c>
      <c r="N6" s="12">
        <f>SUM($K$3:K6)</f>
        <v/>
      </c>
      <c r="O6" s="10" t="inlineStr">
        <is>
          <t>Réalisé</t>
        </is>
      </c>
      <c r="P6" s="11" t="inlineStr"/>
    </row>
    <row r="7">
      <c r="A7" s="3" t="n">
        <v>46037</v>
      </c>
      <c r="B7" s="4">
        <f>TEXT(A7,"mmmm")</f>
        <v/>
      </c>
      <c r="C7" s="5" t="inlineStr">
        <is>
          <t>Remboursement</t>
        </is>
      </c>
      <c r="D7" s="5" t="inlineStr">
        <is>
          <t>Santé</t>
        </is>
      </c>
      <c r="E7" s="5" t="inlineStr">
        <is>
          <t>Mutuelle</t>
        </is>
      </c>
      <c r="F7" s="5" t="inlineStr">
        <is>
          <t>Remboursement mutuelle - Léa (Lille)</t>
        </is>
      </c>
      <c r="G7" s="5" t="inlineStr">
        <is>
          <t>Compte principal</t>
        </is>
      </c>
      <c r="H7" s="5" t="inlineStr">
        <is>
          <t>Virement</t>
        </is>
      </c>
      <c r="I7" s="6" t="n">
        <v>85.5</v>
      </c>
      <c r="J7" s="4">
        <f>IF(I7&gt;=0,"Entrée","Sortie")</f>
        <v/>
      </c>
      <c r="K7" s="7">
        <f>IF(J7="Entrée",ABS(I7),-ABS(I7))</f>
        <v/>
      </c>
      <c r="L7" s="8" t="n">
        <v>0</v>
      </c>
      <c r="M7" s="7">
        <f>IF(OR(D7="Épargne",D7="Investissement"),I7,0)</f>
        <v/>
      </c>
      <c r="N7" s="7">
        <f>SUM($K$3:K7)</f>
        <v/>
      </c>
      <c r="O7" s="4" t="inlineStr">
        <is>
          <t>Réalisé</t>
        </is>
      </c>
      <c r="P7" s="5" t="inlineStr">
        <is>
          <t>Remboursement soins</t>
        </is>
      </c>
    </row>
    <row r="8">
      <c r="A8" s="9" t="n">
        <v>46071</v>
      </c>
      <c r="B8" s="10">
        <f>TEXT(A8,"mmmm")</f>
        <v/>
      </c>
      <c r="C8" s="11" t="inlineStr">
        <is>
          <t>Transport</t>
        </is>
      </c>
      <c r="D8" s="11" t="inlineStr">
        <is>
          <t>Transport</t>
        </is>
      </c>
      <c r="E8" s="11" t="inlineStr">
        <is>
          <t>SNCF / Métro</t>
        </is>
      </c>
      <c r="F8" s="11" t="inlineStr">
        <is>
          <t>Carte transport - Louis (Nantes)</t>
        </is>
      </c>
      <c r="G8" s="11" t="inlineStr">
        <is>
          <t>Compte courant</t>
        </is>
      </c>
      <c r="H8" s="11" t="inlineStr">
        <is>
          <t>Carte bancaire</t>
        </is>
      </c>
      <c r="I8" s="6" t="n">
        <v>-68</v>
      </c>
      <c r="J8" s="10">
        <f>IF(I8&gt;=0,"Entrée","Sortie")</f>
        <v/>
      </c>
      <c r="K8" s="12">
        <f>IF(J8="Entrée",ABS(I8),-ABS(I8))</f>
        <v/>
      </c>
      <c r="L8" s="8" t="n">
        <v>0.1</v>
      </c>
      <c r="M8" s="12">
        <f>IF(OR(D8="Épargne",D8="Investissement"),I8,0)</f>
        <v/>
      </c>
      <c r="N8" s="12">
        <f>SUM($K$3:K8)</f>
        <v/>
      </c>
      <c r="O8" s="10" t="inlineStr">
        <is>
          <t>Réalisé</t>
        </is>
      </c>
      <c r="P8" s="11" t="inlineStr"/>
    </row>
    <row r="9">
      <c r="A9" s="3" t="n">
        <v>46073</v>
      </c>
      <c r="B9" s="4">
        <f>TEXT(A9,"mmmm")</f>
        <v/>
      </c>
      <c r="C9" s="5" t="inlineStr">
        <is>
          <t>Épargne</t>
        </is>
      </c>
      <c r="D9" s="5" t="inlineStr">
        <is>
          <t>Épargne</t>
        </is>
      </c>
      <c r="E9" s="5" t="inlineStr">
        <is>
          <t>Virement livret</t>
        </is>
      </c>
      <c r="F9" s="5" t="inlineStr">
        <is>
          <t>Épargne automatique - Chloé (Marseille)</t>
        </is>
      </c>
      <c r="G9" s="5" t="inlineStr">
        <is>
          <t>Livret A</t>
        </is>
      </c>
      <c r="H9" s="5" t="inlineStr">
        <is>
          <t>Virement</t>
        </is>
      </c>
      <c r="I9" s="6" t="n">
        <v>-300</v>
      </c>
      <c r="J9" s="4">
        <f>IF(I9&gt;=0,"Entrée","Sortie")</f>
        <v/>
      </c>
      <c r="K9" s="7">
        <f>IF(J9="Entrée",ABS(I9),-ABS(I9))</f>
        <v/>
      </c>
      <c r="L9" s="8" t="n">
        <v>0</v>
      </c>
      <c r="M9" s="7">
        <f>IF(OR(D9="Épargne",D9="Investissement"),I9,0)</f>
        <v/>
      </c>
      <c r="N9" s="7">
        <f>SUM($K$3:K9)</f>
        <v/>
      </c>
      <c r="O9" s="4" t="inlineStr">
        <is>
          <t>Réalisé</t>
        </is>
      </c>
      <c r="P9" s="5" t="inlineStr">
        <is>
          <t>Virement programmé</t>
        </is>
      </c>
    </row>
    <row r="10">
      <c r="A10" s="9" t="n">
        <v>46075</v>
      </c>
      <c r="B10" s="10">
        <f>TEXT(A10,"mmmm")</f>
        <v/>
      </c>
      <c r="C10" s="11" t="inlineStr">
        <is>
          <t>Loisirs</t>
        </is>
      </c>
      <c r="D10" s="11" t="inlineStr">
        <is>
          <t>Loisirs</t>
        </is>
      </c>
      <c r="E10" s="11" t="inlineStr">
        <is>
          <t>Restaurant</t>
        </is>
      </c>
      <c r="F10" s="11" t="inlineStr">
        <is>
          <t>Restaurant - Nathan (Strasbourg)</t>
        </is>
      </c>
      <c r="G10" s="11" t="inlineStr">
        <is>
          <t>Compte courant</t>
        </is>
      </c>
      <c r="H10" s="11" t="inlineStr">
        <is>
          <t>Carte bancaire</t>
        </is>
      </c>
      <c r="I10" s="6" t="n">
        <v>-52.4</v>
      </c>
      <c r="J10" s="10">
        <f>IF(I10&gt;=0,"Entrée","Sortie")</f>
        <v/>
      </c>
      <c r="K10" s="12">
        <f>IF(J10="Entrée",ABS(I10),-ABS(I10))</f>
        <v/>
      </c>
      <c r="L10" s="8" t="n">
        <v>0.1</v>
      </c>
      <c r="M10" s="12">
        <f>IF(OR(D10="Épargne",D10="Investissement"),I10,0)</f>
        <v/>
      </c>
      <c r="N10" s="12">
        <f>SUM($K$3:K10)</f>
        <v/>
      </c>
      <c r="O10" s="10" t="inlineStr">
        <is>
          <t>Réalisé</t>
        </is>
      </c>
      <c r="P10" s="11" t="inlineStr"/>
    </row>
    <row r="11">
      <c r="A11" s="3" t="n">
        <v>46078</v>
      </c>
      <c r="B11" s="4">
        <f>TEXT(A11,"mmmm")</f>
        <v/>
      </c>
      <c r="C11" s="5" t="inlineStr">
        <is>
          <t>Abonnement</t>
        </is>
      </c>
      <c r="D11" s="5" t="inlineStr">
        <is>
          <t>Logement</t>
        </is>
      </c>
      <c r="E11" s="5" t="inlineStr">
        <is>
          <t>Internet / Téléphone</t>
        </is>
      </c>
      <c r="F11" s="5" t="inlineStr">
        <is>
          <t>Facture internet - Manon (Nice)</t>
        </is>
      </c>
      <c r="G11" s="5" t="inlineStr">
        <is>
          <t>Compte courant</t>
        </is>
      </c>
      <c r="H11" s="5" t="inlineStr">
        <is>
          <t>Prélèvement</t>
        </is>
      </c>
      <c r="I11" s="6" t="n">
        <v>-45</v>
      </c>
      <c r="J11" s="4">
        <f>IF(I11&gt;=0,"Entrée","Sortie")</f>
        <v/>
      </c>
      <c r="K11" s="7">
        <f>IF(J11="Entrée",ABS(I11),-ABS(I11))</f>
        <v/>
      </c>
      <c r="L11" s="8" t="n">
        <v>0.2</v>
      </c>
      <c r="M11" s="7">
        <f>IF(OR(D11="Épargne",D11="Investissement"),I11,0)</f>
        <v/>
      </c>
      <c r="N11" s="7">
        <f>SUM($K$3:K11)</f>
        <v/>
      </c>
      <c r="O11" s="4" t="inlineStr">
        <is>
          <t>Réalisé</t>
        </is>
      </c>
      <c r="P11" s="5" t="inlineStr"/>
    </row>
    <row r="12">
      <c r="A12" s="9" t="n">
        <v>46081</v>
      </c>
      <c r="B12" s="10">
        <f>TEXT(A12,"mmmm")</f>
        <v/>
      </c>
      <c r="C12" s="11" t="inlineStr">
        <is>
          <t>Prime</t>
        </is>
      </c>
      <c r="D12" s="11" t="inlineStr">
        <is>
          <t>Revenus</t>
        </is>
      </c>
      <c r="E12" s="11" t="inlineStr">
        <is>
          <t>Prime exceptionnelle</t>
        </is>
      </c>
      <c r="F12" s="11" t="inlineStr">
        <is>
          <t>Prime exceptionnelle - Théo (Rennes)</t>
        </is>
      </c>
      <c r="G12" s="11" t="inlineStr">
        <is>
          <t>Compte principal</t>
        </is>
      </c>
      <c r="H12" s="11" t="inlineStr">
        <is>
          <t>Virement</t>
        </is>
      </c>
      <c r="I12" s="6" t="n">
        <v>450</v>
      </c>
      <c r="J12" s="10">
        <f>IF(I12&gt;=0,"Entrée","Sortie")</f>
        <v/>
      </c>
      <c r="K12" s="12">
        <f>IF(J12="Entrée",ABS(I12),-ABS(I12))</f>
        <v/>
      </c>
      <c r="L12" s="8" t="n">
        <v>0</v>
      </c>
      <c r="M12" s="12">
        <f>IF(OR(D12="Épargne",D12="Investissement"),I12,0)</f>
        <v/>
      </c>
      <c r="N12" s="12">
        <f>SUM($K$3:K12)</f>
        <v/>
      </c>
      <c r="O12" s="10" t="inlineStr">
        <is>
          <t>Prévu</t>
        </is>
      </c>
      <c r="P12" s="11" t="inlineStr">
        <is>
          <t>Prime annuelle</t>
        </is>
      </c>
    </row>
  </sheetData>
  <mergeCells count="1">
    <mergeCell ref="A1:P1"/>
  </mergeCells>
  <conditionalFormatting sqref="K3:K12">
    <cfRule type="expression" priority="1" dxfId="0" stopIfTrue="1">
      <formula>K3&lt;0</formula>
    </cfRule>
    <cfRule type="expression" priority="2" dxfId="1" stopIfTrue="1">
      <formula>K3&gt;=0</formula>
    </cfRule>
  </conditionalFormatting>
  <conditionalFormatting sqref="I3:I12">
    <cfRule type="expression" priority="3" dxfId="0" stopIfTrue="1">
      <formula>I3&lt;0</formula>
    </cfRule>
    <cfRule type="expression" priority="4" dxfId="1" stopIfTrue="1">
      <formula>I3&gt;=0</formula>
    </cfRule>
  </conditionalFormatting>
  <dataValidations count="3">
    <dataValidation sqref="C3:C12" showErrorMessage="1" showInputMessage="1" allowBlank="1" type="list">
      <formula1>"Salaire,Prime,Loyer,Courses,Transport,Santé,Loisirs,Épargne,Virement,Abonnement,Remboursement"</formula1>
    </dataValidation>
    <dataValidation sqref="D3:D12" showErrorMessage="1" showInputMessage="1" allowBlank="1" type="list">
      <formula1>"Revenus,Logement,Alimentation,Transport,Santé,Loisirs,Épargne,Investissement"</formula1>
    </dataValidation>
    <dataValidation sqref="O3:O12" showErrorMessage="1" showInputMessage="1" allowBlank="1" type="list">
      <formula1>"Prévu,Réalisé"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5" customWidth="1" min="2" max="2"/>
    <col width="14" customWidth="1" min="3" max="3"/>
    <col width="17" customWidth="1" min="4" max="4"/>
    <col width="16" customWidth="1" min="5" max="5"/>
    <col width="20" customWidth="1" min="6" max="6"/>
    <col width="20" customWidth="1" min="7" max="7"/>
    <col width="13" customWidth="1" min="8" max="8"/>
    <col width="13" customWidth="1" min="9" max="9"/>
    <col width="12" customWidth="1" min="10" max="10"/>
    <col width="12" customWidth="1" min="11" max="11"/>
    <col width="12" customWidth="1" min="12" max="12"/>
    <col width="13" customWidth="1" min="13" max="13"/>
  </cols>
  <sheetData>
    <row r="1" ht="26" customHeight="1">
      <c r="A1" s="1" t="inlineStr">
        <is>
          <t>BUDGET MENSUEL - PRÉVU VS RÉALISÉ 2026</t>
        </is>
      </c>
    </row>
    <row r="2">
      <c r="A2" s="2" t="inlineStr">
        <is>
          <t>Mois</t>
        </is>
      </c>
      <c r="B2" s="2" t="inlineStr">
        <is>
          <t>Revenu net prévu</t>
        </is>
      </c>
      <c r="C2" s="2" t="inlineStr">
        <is>
          <t>Revenu net réel</t>
        </is>
      </c>
      <c r="D2" s="2" t="inlineStr">
        <is>
          <t>Dépenses fixes prévues</t>
        </is>
      </c>
      <c r="E2" s="2" t="inlineStr">
        <is>
          <t>Dépenses fixes réelles</t>
        </is>
      </c>
      <c r="F2" s="2" t="inlineStr">
        <is>
          <t>Dépenses variables prévues</t>
        </is>
      </c>
      <c r="G2" s="2" t="inlineStr">
        <is>
          <t>Dépenses variables réelles</t>
        </is>
      </c>
      <c r="H2" s="2" t="inlineStr">
        <is>
          <t>Épargne prévue</t>
        </is>
      </c>
      <c r="I2" s="2" t="inlineStr">
        <is>
          <t>Épargne réelle</t>
        </is>
      </c>
      <c r="J2" s="2" t="inlineStr">
        <is>
          <t>Solde prévu</t>
        </is>
      </c>
      <c r="K2" s="2" t="inlineStr">
        <is>
          <t>Solde réel</t>
        </is>
      </c>
      <c r="L2" s="2" t="inlineStr">
        <is>
          <t>Écart total</t>
        </is>
      </c>
      <c r="M2" s="2" t="inlineStr">
        <is>
          <t>Taux d'épargne</t>
        </is>
      </c>
    </row>
    <row r="3">
      <c r="A3" s="4" t="inlineStr">
        <is>
          <t>Janvier</t>
        </is>
      </c>
      <c r="B3" s="6" t="n">
        <v>2900</v>
      </c>
      <c r="C3" s="7">
        <f>SUMIFS(Transactions!$I$3:$I$12,Transactions!$B$3:$B$12,$A3,Transactions!$D$3:$D$12,"Revenus")</f>
        <v/>
      </c>
      <c r="D3" s="6" t="n">
        <v>800</v>
      </c>
      <c r="E3" s="7">
        <f>ABS(SUMIFS(Transactions!$I$3:$I$12,Transactions!$B$3:$B$12,$A3,Transactions!$D$3:$D$12,"Logement")+SUMIFS(Transactions!$I$3:$I$12,Transactions!$B$3:$B$12,$A3,Transactions!$D$3:$D$12,"Santé"))</f>
        <v/>
      </c>
      <c r="F3" s="6" t="n">
        <v>1000</v>
      </c>
      <c r="G3" s="7">
        <f>ABS(SUMIFS(Transactions!$I$3:$I$12,Transactions!$B$3:$B$12,$A3,Transactions!$D$3:$D$12,"Alimentation")+SUMIFS(Transactions!$I$3:$I$12,Transactions!$B$3:$B$12,$A3,Transactions!$D$3:$D$12,"Transport")+SUMIFS(Transactions!$I$3:$I$12,Transactions!$B$3:$B$12,$A3,Transactions!$D$3:$D$12,"Loisirs"))</f>
        <v/>
      </c>
      <c r="H3" s="6" t="n">
        <v>300</v>
      </c>
      <c r="I3" s="7">
        <f>ABS(SUMIFS(Transactions!$I$3:$I$12,Transactions!$B$3:$B$12,$A3,Transactions!$D$3:$D$12,"Épargne")+SUMIFS(Transactions!$I$3:$I$12,Transactions!$B$3:$B$12,$A3,Transactions!$D$3:$D$12,"Investissement"))</f>
        <v/>
      </c>
      <c r="J3" s="7">
        <f>B3-D3-F3-H3</f>
        <v/>
      </c>
      <c r="K3" s="7">
        <f>C3-E3-G3-I3</f>
        <v/>
      </c>
      <c r="L3" s="7">
        <f>K3-J3</f>
        <v/>
      </c>
      <c r="M3" s="13">
        <f>IFERROR(I3/C3,0)</f>
        <v/>
      </c>
    </row>
    <row r="4">
      <c r="A4" s="10" t="inlineStr">
        <is>
          <t>Février</t>
        </is>
      </c>
      <c r="B4" s="6" t="n">
        <v>2900</v>
      </c>
      <c r="C4" s="12">
        <f>SUMIFS(Transactions!$I$3:$I$12,Transactions!$B$3:$B$12,$A4,Transactions!$D$3:$D$12,"Revenus")</f>
        <v/>
      </c>
      <c r="D4" s="6" t="n">
        <v>800</v>
      </c>
      <c r="E4" s="12">
        <f>ABS(SUMIFS(Transactions!$I$3:$I$12,Transactions!$B$3:$B$12,$A4,Transactions!$D$3:$D$12,"Logement")+SUMIFS(Transactions!$I$3:$I$12,Transactions!$B$3:$B$12,$A4,Transactions!$D$3:$D$12,"Santé"))</f>
        <v/>
      </c>
      <c r="F4" s="6" t="n">
        <v>1000</v>
      </c>
      <c r="G4" s="12">
        <f>ABS(SUMIFS(Transactions!$I$3:$I$12,Transactions!$B$3:$B$12,$A4,Transactions!$D$3:$D$12,"Alimentation")+SUMIFS(Transactions!$I$3:$I$12,Transactions!$B$3:$B$12,$A4,Transactions!$D$3:$D$12,"Transport")+SUMIFS(Transactions!$I$3:$I$12,Transactions!$B$3:$B$12,$A4,Transactions!$D$3:$D$12,"Loisirs"))</f>
        <v/>
      </c>
      <c r="H4" s="6" t="n">
        <v>300</v>
      </c>
      <c r="I4" s="12">
        <f>ABS(SUMIFS(Transactions!$I$3:$I$12,Transactions!$B$3:$B$12,$A4,Transactions!$D$3:$D$12,"Épargne")+SUMIFS(Transactions!$I$3:$I$12,Transactions!$B$3:$B$12,$A4,Transactions!$D$3:$D$12,"Investissement"))</f>
        <v/>
      </c>
      <c r="J4" s="12">
        <f>B4-D4-F4-H4</f>
        <v/>
      </c>
      <c r="K4" s="12">
        <f>C4-E4-G4-I4</f>
        <v/>
      </c>
      <c r="L4" s="12">
        <f>K4-J4</f>
        <v/>
      </c>
      <c r="M4" s="14">
        <f>IFERROR(I4/C4,0)</f>
        <v/>
      </c>
    </row>
    <row r="5">
      <c r="A5" s="4" t="inlineStr">
        <is>
          <t>Mars</t>
        </is>
      </c>
      <c r="B5" s="6" t="n">
        <v>2900</v>
      </c>
      <c r="C5" s="7">
        <f>SUMIFS(Transactions!$I$3:$I$12,Transactions!$B$3:$B$12,$A5,Transactions!$D$3:$D$12,"Revenus")</f>
        <v/>
      </c>
      <c r="D5" s="6" t="n">
        <v>800</v>
      </c>
      <c r="E5" s="7">
        <f>ABS(SUMIFS(Transactions!$I$3:$I$12,Transactions!$B$3:$B$12,$A5,Transactions!$D$3:$D$12,"Logement")+SUMIFS(Transactions!$I$3:$I$12,Transactions!$B$3:$B$12,$A5,Transactions!$D$3:$D$12,"Santé"))</f>
        <v/>
      </c>
      <c r="F5" s="6" t="n">
        <v>1000</v>
      </c>
      <c r="G5" s="7">
        <f>ABS(SUMIFS(Transactions!$I$3:$I$12,Transactions!$B$3:$B$12,$A5,Transactions!$D$3:$D$12,"Alimentation")+SUMIFS(Transactions!$I$3:$I$12,Transactions!$B$3:$B$12,$A5,Transactions!$D$3:$D$12,"Transport")+SUMIFS(Transactions!$I$3:$I$12,Transactions!$B$3:$B$12,$A5,Transactions!$D$3:$D$12,"Loisirs"))</f>
        <v/>
      </c>
      <c r="H5" s="6" t="n">
        <v>0</v>
      </c>
      <c r="I5" s="7">
        <f>ABS(SUMIFS(Transactions!$I$3:$I$12,Transactions!$B$3:$B$12,$A5,Transactions!$D$3:$D$12,"Épargne")+SUMIFS(Transactions!$I$3:$I$12,Transactions!$B$3:$B$12,$A5,Transactions!$D$3:$D$12,"Investissement"))</f>
        <v/>
      </c>
      <c r="J5" s="7">
        <f>B5-D5-F5-H5</f>
        <v/>
      </c>
      <c r="K5" s="7">
        <f>C5-E5-G5-I5</f>
        <v/>
      </c>
      <c r="L5" s="7">
        <f>K5-J5</f>
        <v/>
      </c>
      <c r="M5" s="13">
        <f>IFERROR(I5/C5,0)</f>
        <v/>
      </c>
    </row>
    <row r="6">
      <c r="A6" s="10" t="inlineStr">
        <is>
          <t>Avril</t>
        </is>
      </c>
      <c r="B6" s="6" t="n">
        <v>2900</v>
      </c>
      <c r="C6" s="12">
        <f>SUMIFS(Transactions!$I$3:$I$12,Transactions!$B$3:$B$12,$A6,Transactions!$D$3:$D$12,"Revenus")</f>
        <v/>
      </c>
      <c r="D6" s="6" t="n">
        <v>800</v>
      </c>
      <c r="E6" s="12">
        <f>ABS(SUMIFS(Transactions!$I$3:$I$12,Transactions!$B$3:$B$12,$A6,Transactions!$D$3:$D$12,"Logement")+SUMIFS(Transactions!$I$3:$I$12,Transactions!$B$3:$B$12,$A6,Transactions!$D$3:$D$12,"Santé"))</f>
        <v/>
      </c>
      <c r="F6" s="6" t="n">
        <v>1000</v>
      </c>
      <c r="G6" s="12">
        <f>ABS(SUMIFS(Transactions!$I$3:$I$12,Transactions!$B$3:$B$12,$A6,Transactions!$D$3:$D$12,"Alimentation")+SUMIFS(Transactions!$I$3:$I$12,Transactions!$B$3:$B$12,$A6,Transactions!$D$3:$D$12,"Transport")+SUMIFS(Transactions!$I$3:$I$12,Transactions!$B$3:$B$12,$A6,Transactions!$D$3:$D$12,"Loisirs"))</f>
        <v/>
      </c>
      <c r="H6" s="6" t="n">
        <v>0</v>
      </c>
      <c r="I6" s="12">
        <f>ABS(SUMIFS(Transactions!$I$3:$I$12,Transactions!$B$3:$B$12,$A6,Transactions!$D$3:$D$12,"Épargne")+SUMIFS(Transactions!$I$3:$I$12,Transactions!$B$3:$B$12,$A6,Transactions!$D$3:$D$12,"Investissement"))</f>
        <v/>
      </c>
      <c r="J6" s="12">
        <f>B6-D6-F6-H6</f>
        <v/>
      </c>
      <c r="K6" s="12">
        <f>C6-E6-G6-I6</f>
        <v/>
      </c>
      <c r="L6" s="12">
        <f>K6-J6</f>
        <v/>
      </c>
      <c r="M6" s="14">
        <f>IFERROR(I6/C6,0)</f>
        <v/>
      </c>
    </row>
    <row r="7">
      <c r="A7" s="4" t="inlineStr">
        <is>
          <t>Mai</t>
        </is>
      </c>
      <c r="B7" s="6" t="n">
        <v>2900</v>
      </c>
      <c r="C7" s="7">
        <f>SUMIFS(Transactions!$I$3:$I$12,Transactions!$B$3:$B$12,$A7,Transactions!$D$3:$D$12,"Revenus")</f>
        <v/>
      </c>
      <c r="D7" s="6" t="n">
        <v>800</v>
      </c>
      <c r="E7" s="7">
        <f>ABS(SUMIFS(Transactions!$I$3:$I$12,Transactions!$B$3:$B$12,$A7,Transactions!$D$3:$D$12,"Logement")+SUMIFS(Transactions!$I$3:$I$12,Transactions!$B$3:$B$12,$A7,Transactions!$D$3:$D$12,"Santé"))</f>
        <v/>
      </c>
      <c r="F7" s="6" t="n">
        <v>1000</v>
      </c>
      <c r="G7" s="7">
        <f>ABS(SUMIFS(Transactions!$I$3:$I$12,Transactions!$B$3:$B$12,$A7,Transactions!$D$3:$D$12,"Alimentation")+SUMIFS(Transactions!$I$3:$I$12,Transactions!$B$3:$B$12,$A7,Transactions!$D$3:$D$12,"Transport")+SUMIFS(Transactions!$I$3:$I$12,Transactions!$B$3:$B$12,$A7,Transactions!$D$3:$D$12,"Loisirs"))</f>
        <v/>
      </c>
      <c r="H7" s="6" t="n">
        <v>0</v>
      </c>
      <c r="I7" s="7">
        <f>ABS(SUMIFS(Transactions!$I$3:$I$12,Transactions!$B$3:$B$12,$A7,Transactions!$D$3:$D$12,"Épargne")+SUMIFS(Transactions!$I$3:$I$12,Transactions!$B$3:$B$12,$A7,Transactions!$D$3:$D$12,"Investissement"))</f>
        <v/>
      </c>
      <c r="J7" s="7">
        <f>B7-D7-F7-H7</f>
        <v/>
      </c>
      <c r="K7" s="7">
        <f>C7-E7-G7-I7</f>
        <v/>
      </c>
      <c r="L7" s="7">
        <f>K7-J7</f>
        <v/>
      </c>
      <c r="M7" s="13">
        <f>IFERROR(I7/C7,0)</f>
        <v/>
      </c>
    </row>
    <row r="8">
      <c r="A8" s="10" t="inlineStr">
        <is>
          <t>Juin</t>
        </is>
      </c>
      <c r="B8" s="6" t="n">
        <v>2900</v>
      </c>
      <c r="C8" s="12">
        <f>SUMIFS(Transactions!$I$3:$I$12,Transactions!$B$3:$B$12,$A8,Transactions!$D$3:$D$12,"Revenus")</f>
        <v/>
      </c>
      <c r="D8" s="6" t="n">
        <v>800</v>
      </c>
      <c r="E8" s="12">
        <f>ABS(SUMIFS(Transactions!$I$3:$I$12,Transactions!$B$3:$B$12,$A8,Transactions!$D$3:$D$12,"Logement")+SUMIFS(Transactions!$I$3:$I$12,Transactions!$B$3:$B$12,$A8,Transactions!$D$3:$D$12,"Santé"))</f>
        <v/>
      </c>
      <c r="F8" s="6" t="n">
        <v>1000</v>
      </c>
      <c r="G8" s="12">
        <f>ABS(SUMIFS(Transactions!$I$3:$I$12,Transactions!$B$3:$B$12,$A8,Transactions!$D$3:$D$12,"Alimentation")+SUMIFS(Transactions!$I$3:$I$12,Transactions!$B$3:$B$12,$A8,Transactions!$D$3:$D$12,"Transport")+SUMIFS(Transactions!$I$3:$I$12,Transactions!$B$3:$B$12,$A8,Transactions!$D$3:$D$12,"Loisirs"))</f>
        <v/>
      </c>
      <c r="H8" s="6" t="n">
        <v>0</v>
      </c>
      <c r="I8" s="12">
        <f>ABS(SUMIFS(Transactions!$I$3:$I$12,Transactions!$B$3:$B$12,$A8,Transactions!$D$3:$D$12,"Épargne")+SUMIFS(Transactions!$I$3:$I$12,Transactions!$B$3:$B$12,$A8,Transactions!$D$3:$D$12,"Investissement"))</f>
        <v/>
      </c>
      <c r="J8" s="12">
        <f>B8-D8-F8-H8</f>
        <v/>
      </c>
      <c r="K8" s="12">
        <f>C8-E8-G8-I8</f>
        <v/>
      </c>
      <c r="L8" s="12">
        <f>K8-J8</f>
        <v/>
      </c>
      <c r="M8" s="14">
        <f>IFERROR(I8/C8,0)</f>
        <v/>
      </c>
    </row>
    <row r="9">
      <c r="A9" s="4" t="inlineStr">
        <is>
          <t>Juillet</t>
        </is>
      </c>
      <c r="B9" s="6" t="n">
        <v>2900</v>
      </c>
      <c r="C9" s="7">
        <f>SUMIFS(Transactions!$I$3:$I$12,Transactions!$B$3:$B$12,$A9,Transactions!$D$3:$D$12,"Revenus")</f>
        <v/>
      </c>
      <c r="D9" s="6" t="n">
        <v>800</v>
      </c>
      <c r="E9" s="7">
        <f>ABS(SUMIFS(Transactions!$I$3:$I$12,Transactions!$B$3:$B$12,$A9,Transactions!$D$3:$D$12,"Logement")+SUMIFS(Transactions!$I$3:$I$12,Transactions!$B$3:$B$12,$A9,Transactions!$D$3:$D$12,"Santé"))</f>
        <v/>
      </c>
      <c r="F9" s="6" t="n">
        <v>1000</v>
      </c>
      <c r="G9" s="7">
        <f>ABS(SUMIFS(Transactions!$I$3:$I$12,Transactions!$B$3:$B$12,$A9,Transactions!$D$3:$D$12,"Alimentation")+SUMIFS(Transactions!$I$3:$I$12,Transactions!$B$3:$B$12,$A9,Transactions!$D$3:$D$12,"Transport")+SUMIFS(Transactions!$I$3:$I$12,Transactions!$B$3:$B$12,$A9,Transactions!$D$3:$D$12,"Loisirs"))</f>
        <v/>
      </c>
      <c r="H9" s="6" t="n">
        <v>0</v>
      </c>
      <c r="I9" s="7">
        <f>ABS(SUMIFS(Transactions!$I$3:$I$12,Transactions!$B$3:$B$12,$A9,Transactions!$D$3:$D$12,"Épargne")+SUMIFS(Transactions!$I$3:$I$12,Transactions!$B$3:$B$12,$A9,Transactions!$D$3:$D$12,"Investissement"))</f>
        <v/>
      </c>
      <c r="J9" s="7">
        <f>B9-D9-F9-H9</f>
        <v/>
      </c>
      <c r="K9" s="7">
        <f>C9-E9-G9-I9</f>
        <v/>
      </c>
      <c r="L9" s="7">
        <f>K9-J9</f>
        <v/>
      </c>
      <c r="M9" s="13">
        <f>IFERROR(I9/C9,0)</f>
        <v/>
      </c>
    </row>
    <row r="10">
      <c r="A10" s="10" t="inlineStr">
        <is>
          <t>Août</t>
        </is>
      </c>
      <c r="B10" s="6" t="n">
        <v>2900</v>
      </c>
      <c r="C10" s="12">
        <f>SUMIFS(Transactions!$I$3:$I$12,Transactions!$B$3:$B$12,$A10,Transactions!$D$3:$D$12,"Revenus")</f>
        <v/>
      </c>
      <c r="D10" s="6" t="n">
        <v>800</v>
      </c>
      <c r="E10" s="12">
        <f>ABS(SUMIFS(Transactions!$I$3:$I$12,Transactions!$B$3:$B$12,$A10,Transactions!$D$3:$D$12,"Logement")+SUMIFS(Transactions!$I$3:$I$12,Transactions!$B$3:$B$12,$A10,Transactions!$D$3:$D$12,"Santé"))</f>
        <v/>
      </c>
      <c r="F10" s="6" t="n">
        <v>1000</v>
      </c>
      <c r="G10" s="12">
        <f>ABS(SUMIFS(Transactions!$I$3:$I$12,Transactions!$B$3:$B$12,$A10,Transactions!$D$3:$D$12,"Alimentation")+SUMIFS(Transactions!$I$3:$I$12,Transactions!$B$3:$B$12,$A10,Transactions!$D$3:$D$12,"Transport")+SUMIFS(Transactions!$I$3:$I$12,Transactions!$B$3:$B$12,$A10,Transactions!$D$3:$D$12,"Loisirs"))</f>
        <v/>
      </c>
      <c r="H10" s="6" t="n">
        <v>0</v>
      </c>
      <c r="I10" s="12">
        <f>ABS(SUMIFS(Transactions!$I$3:$I$12,Transactions!$B$3:$B$12,$A10,Transactions!$D$3:$D$12,"Épargne")+SUMIFS(Transactions!$I$3:$I$12,Transactions!$B$3:$B$12,$A10,Transactions!$D$3:$D$12,"Investissement"))</f>
        <v/>
      </c>
      <c r="J10" s="12">
        <f>B10-D10-F10-H10</f>
        <v/>
      </c>
      <c r="K10" s="12">
        <f>C10-E10-G10-I10</f>
        <v/>
      </c>
      <c r="L10" s="12">
        <f>K10-J10</f>
        <v/>
      </c>
      <c r="M10" s="14">
        <f>IFERROR(I10/C10,0)</f>
        <v/>
      </c>
    </row>
    <row r="11">
      <c r="A11" s="4" t="inlineStr">
        <is>
          <t>Septembre</t>
        </is>
      </c>
      <c r="B11" s="6" t="n">
        <v>2900</v>
      </c>
      <c r="C11" s="7">
        <f>SUMIFS(Transactions!$I$3:$I$12,Transactions!$B$3:$B$12,$A11,Transactions!$D$3:$D$12,"Revenus")</f>
        <v/>
      </c>
      <c r="D11" s="6" t="n">
        <v>800</v>
      </c>
      <c r="E11" s="7">
        <f>ABS(SUMIFS(Transactions!$I$3:$I$12,Transactions!$B$3:$B$12,$A11,Transactions!$D$3:$D$12,"Logement")+SUMIFS(Transactions!$I$3:$I$12,Transactions!$B$3:$B$12,$A11,Transactions!$D$3:$D$12,"Santé"))</f>
        <v/>
      </c>
      <c r="F11" s="6" t="n">
        <v>1000</v>
      </c>
      <c r="G11" s="7">
        <f>ABS(SUMIFS(Transactions!$I$3:$I$12,Transactions!$B$3:$B$12,$A11,Transactions!$D$3:$D$12,"Alimentation")+SUMIFS(Transactions!$I$3:$I$12,Transactions!$B$3:$B$12,$A11,Transactions!$D$3:$D$12,"Transport")+SUMIFS(Transactions!$I$3:$I$12,Transactions!$B$3:$B$12,$A11,Transactions!$D$3:$D$12,"Loisirs"))</f>
        <v/>
      </c>
      <c r="H11" s="6" t="n">
        <v>0</v>
      </c>
      <c r="I11" s="7">
        <f>ABS(SUMIFS(Transactions!$I$3:$I$12,Transactions!$B$3:$B$12,$A11,Transactions!$D$3:$D$12,"Épargne")+SUMIFS(Transactions!$I$3:$I$12,Transactions!$B$3:$B$12,$A11,Transactions!$D$3:$D$12,"Investissement"))</f>
        <v/>
      </c>
      <c r="J11" s="7">
        <f>B11-D11-F11-H11</f>
        <v/>
      </c>
      <c r="K11" s="7">
        <f>C11-E11-G11-I11</f>
        <v/>
      </c>
      <c r="L11" s="7">
        <f>K11-J11</f>
        <v/>
      </c>
      <c r="M11" s="13">
        <f>IFERROR(I11/C11,0)</f>
        <v/>
      </c>
    </row>
    <row r="12">
      <c r="A12" s="10" t="inlineStr">
        <is>
          <t>Octobre</t>
        </is>
      </c>
      <c r="B12" s="6" t="n">
        <v>2900</v>
      </c>
      <c r="C12" s="12">
        <f>SUMIFS(Transactions!$I$3:$I$12,Transactions!$B$3:$B$12,$A12,Transactions!$D$3:$D$12,"Revenus")</f>
        <v/>
      </c>
      <c r="D12" s="6" t="n">
        <v>800</v>
      </c>
      <c r="E12" s="12">
        <f>ABS(SUMIFS(Transactions!$I$3:$I$12,Transactions!$B$3:$B$12,$A12,Transactions!$D$3:$D$12,"Logement")+SUMIFS(Transactions!$I$3:$I$12,Transactions!$B$3:$B$12,$A12,Transactions!$D$3:$D$12,"Santé"))</f>
        <v/>
      </c>
      <c r="F12" s="6" t="n">
        <v>1000</v>
      </c>
      <c r="G12" s="12">
        <f>ABS(SUMIFS(Transactions!$I$3:$I$12,Transactions!$B$3:$B$12,$A12,Transactions!$D$3:$D$12,"Alimentation")+SUMIFS(Transactions!$I$3:$I$12,Transactions!$B$3:$B$12,$A12,Transactions!$D$3:$D$12,"Transport")+SUMIFS(Transactions!$I$3:$I$12,Transactions!$B$3:$B$12,$A12,Transactions!$D$3:$D$12,"Loisirs"))</f>
        <v/>
      </c>
      <c r="H12" s="6" t="n">
        <v>0</v>
      </c>
      <c r="I12" s="12">
        <f>ABS(SUMIFS(Transactions!$I$3:$I$12,Transactions!$B$3:$B$12,$A12,Transactions!$D$3:$D$12,"Épargne")+SUMIFS(Transactions!$I$3:$I$12,Transactions!$B$3:$B$12,$A12,Transactions!$D$3:$D$12,"Investissement"))</f>
        <v/>
      </c>
      <c r="J12" s="12">
        <f>B12-D12-F12-H12</f>
        <v/>
      </c>
      <c r="K12" s="12">
        <f>C12-E12-G12-I12</f>
        <v/>
      </c>
      <c r="L12" s="12">
        <f>K12-J12</f>
        <v/>
      </c>
      <c r="M12" s="14">
        <f>IFERROR(I12/C12,0)</f>
        <v/>
      </c>
    </row>
    <row r="13">
      <c r="A13" s="15" t="inlineStr">
        <is>
          <t>TOTAL / MOYENNE</t>
        </is>
      </c>
      <c r="B13" s="16">
        <f>SUM(B3:B12)</f>
        <v/>
      </c>
      <c r="C13" s="16">
        <f>SUM(C3:C12)</f>
        <v/>
      </c>
      <c r="D13" s="16">
        <f>SUM(D3:D12)</f>
        <v/>
      </c>
      <c r="E13" s="16">
        <f>SUM(E3:E12)</f>
        <v/>
      </c>
      <c r="F13" s="16">
        <f>SUM(F3:F12)</f>
        <v/>
      </c>
      <c r="G13" s="16">
        <f>SUM(G3:G12)</f>
        <v/>
      </c>
      <c r="H13" s="16">
        <f>SUM(H3:H12)</f>
        <v/>
      </c>
      <c r="I13" s="16">
        <f>SUM(I3:I12)</f>
        <v/>
      </c>
      <c r="J13" s="16">
        <f>SUM(J3:J12)</f>
        <v/>
      </c>
      <c r="K13" s="16">
        <f>SUM(K3:K12)</f>
        <v/>
      </c>
      <c r="L13" s="16">
        <f>SUM(L3:L12)</f>
        <v/>
      </c>
      <c r="M13" s="17">
        <f>IFERROR(AVERAGE(M3:M12),0)</f>
        <v/>
      </c>
    </row>
  </sheetData>
  <mergeCells count="1">
    <mergeCell ref="A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2"/>
  <sheetViews>
    <sheetView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2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26" customHeight="1">
      <c r="A1" s="1" t="inlineStr">
        <is>
          <t>TABLEAU DE BORD - SYNTHÈSE FINANCIÈRE 2026</t>
        </is>
      </c>
    </row>
    <row r="3">
      <c r="B3" s="18" t="inlineStr">
        <is>
          <t>Indicateurs clés</t>
        </is>
      </c>
    </row>
    <row r="4">
      <c r="B4" s="19" t="inlineStr">
        <is>
          <t>Revenu total</t>
        </is>
      </c>
      <c r="C4" s="20">
        <f>SUMIF(Transactions!$D$3:$D$12,"Revenus",Transactions!$I$3:$I$12)</f>
        <v/>
      </c>
    </row>
    <row r="5">
      <c r="B5" s="21" t="inlineStr">
        <is>
          <t>Dépenses totales</t>
        </is>
      </c>
      <c r="C5" s="22">
        <f>C21</f>
        <v/>
      </c>
    </row>
    <row r="6">
      <c r="B6" s="19" t="inlineStr">
        <is>
          <t>Épargne totale</t>
        </is>
      </c>
      <c r="C6" s="20">
        <f>ABS(SUMIF(Transactions!$D$3:$D$12,"Épargne",Transactions!$K$3:$K$12))</f>
        <v/>
      </c>
    </row>
    <row r="7">
      <c r="B7" s="21" t="inlineStr">
        <is>
          <t>Solde net</t>
        </is>
      </c>
      <c r="C7" s="22">
        <f>SUM(Transactions!$K$3:$K$12)</f>
        <v/>
      </c>
    </row>
    <row r="8">
      <c r="B8" s="19" t="inlineStr">
        <is>
          <t>Taux d'épargne moyen</t>
        </is>
      </c>
      <c r="C8" s="23">
        <f>IFERROR(AVERAGE(Budget_Mensuel!$M$3:$M$12),0)</f>
        <v/>
      </c>
    </row>
    <row r="9">
      <c r="B9" s="21" t="inlineStr">
        <is>
          <t>Catégorie de dépense principale</t>
        </is>
      </c>
      <c r="C9" s="24">
        <f>INDEX($B$16:$B$20,MATCH(MAX($C$16:$C$20),$C$16:$C$20,0))</f>
        <v/>
      </c>
    </row>
    <row r="10">
      <c r="B10" s="19" t="inlineStr">
        <is>
          <t>Libellé détaillé</t>
        </is>
      </c>
      <c r="C10" s="25">
        <f>IFERROR(VLOOKUP(C9,$B$26:$C$32,2,FALSE),"")</f>
        <v/>
      </c>
    </row>
    <row r="11">
      <c r="B11" s="21" t="inlineStr">
        <is>
          <t>Nombre d'opérations enregistrées</t>
        </is>
      </c>
      <c r="C11" s="24">
        <f>COUNTA(Transactions!$A$3:$A$12)</f>
        <v/>
      </c>
    </row>
    <row r="14">
      <c r="B14" s="18" t="inlineStr">
        <is>
          <t>Répartition des dépenses par catégorie</t>
        </is>
      </c>
    </row>
    <row r="15">
      <c r="B15" s="2" t="inlineStr">
        <is>
          <t>Catégorie</t>
        </is>
      </c>
      <c r="C15" s="2" t="inlineStr">
        <is>
          <t>Total dépenses</t>
        </is>
      </c>
    </row>
    <row r="16">
      <c r="B16" s="25" t="inlineStr">
        <is>
          <t>Logement</t>
        </is>
      </c>
      <c r="C16" s="20">
        <f>ABS(SUMIF(Transactions!$D$3:$D$12,B16,Transactions!$K$3:$K$12))</f>
        <v/>
      </c>
    </row>
    <row r="17">
      <c r="B17" s="24" t="inlineStr">
        <is>
          <t>Alimentation</t>
        </is>
      </c>
      <c r="C17" s="22">
        <f>ABS(SUMIF(Transactions!$D$3:$D$12,B17,Transactions!$K$3:$K$12))</f>
        <v/>
      </c>
    </row>
    <row r="18">
      <c r="B18" s="25" t="inlineStr">
        <is>
          <t>Transport</t>
        </is>
      </c>
      <c r="C18" s="20">
        <f>ABS(SUMIF(Transactions!$D$3:$D$12,B18,Transactions!$K$3:$K$12))</f>
        <v/>
      </c>
    </row>
    <row r="19">
      <c r="B19" s="24" t="inlineStr">
        <is>
          <t>Loisirs</t>
        </is>
      </c>
      <c r="C19" s="22">
        <f>ABS(SUMIF(Transactions!$D$3:$D$12,B19,Transactions!$K$3:$K$12))</f>
        <v/>
      </c>
    </row>
    <row r="20">
      <c r="B20" s="25" t="inlineStr">
        <is>
          <t>Santé</t>
        </is>
      </c>
      <c r="C20" s="20">
        <f>ABS(SUMIF(Transactions!$D$3:$D$12,B20,Transactions!$K$3:$K$12))</f>
        <v/>
      </c>
    </row>
    <row r="21">
      <c r="B21" s="15" t="inlineStr">
        <is>
          <t>Total</t>
        </is>
      </c>
      <c r="C21" s="16">
        <f>SUM(C16:C20)</f>
        <v/>
      </c>
    </row>
    <row r="24">
      <c r="B24" s="18" t="inlineStr">
        <is>
          <t>Table des libellés (pour VLOOKUP)</t>
        </is>
      </c>
    </row>
    <row r="25">
      <c r="B25" s="2" t="inlineStr">
        <is>
          <t>Catégorie</t>
        </is>
      </c>
      <c r="C25" s="2" t="inlineStr">
        <is>
          <t>Libellé détaillé</t>
        </is>
      </c>
    </row>
    <row r="26">
      <c r="B26" s="25" t="inlineStr">
        <is>
          <t>Logement</t>
        </is>
      </c>
      <c r="C26" s="25" t="inlineStr">
        <is>
          <t>Charges de logement (loyer, factures)</t>
        </is>
      </c>
    </row>
    <row r="27">
      <c r="B27" s="24" t="inlineStr">
        <is>
          <t>Alimentation</t>
        </is>
      </c>
      <c r="C27" s="24" t="inlineStr">
        <is>
          <t>Achats alimentaires et courses</t>
        </is>
      </c>
    </row>
    <row r="28">
      <c r="B28" s="25" t="inlineStr">
        <is>
          <t>Transport</t>
        </is>
      </c>
      <c r="C28" s="25" t="inlineStr">
        <is>
          <t>Déplacements et transports</t>
        </is>
      </c>
    </row>
    <row r="29">
      <c r="B29" s="24" t="inlineStr">
        <is>
          <t>Loisirs</t>
        </is>
      </c>
      <c r="C29" s="24" t="inlineStr">
        <is>
          <t>Sorties et loisirs</t>
        </is>
      </c>
    </row>
    <row r="30">
      <c r="B30" s="25" t="inlineStr">
        <is>
          <t>Santé</t>
        </is>
      </c>
      <c r="C30" s="25" t="inlineStr">
        <is>
          <t>Frais médicaux et mutuelle</t>
        </is>
      </c>
    </row>
    <row r="31">
      <c r="B31" s="24" t="inlineStr">
        <is>
          <t>Épargne</t>
        </is>
      </c>
      <c r="C31" s="24" t="inlineStr">
        <is>
          <t>Versements d'épargne</t>
        </is>
      </c>
    </row>
    <row r="32">
      <c r="B32" s="25" t="inlineStr">
        <is>
          <t>Revenus</t>
        </is>
      </c>
      <c r="C32" s="25" t="inlineStr">
        <is>
          <t>Revenus perçus (salaire, primes)</t>
        </is>
      </c>
    </row>
  </sheetData>
  <mergeCells count="4">
    <mergeCell ref="A1:G1"/>
    <mergeCell ref="B3:C3"/>
    <mergeCell ref="B14:C14"/>
    <mergeCell ref="B24:C24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31"/>
  <sheetViews>
    <sheetView workbookViewId="0">
      <selection activeCell="A1" sqref="A1"/>
    </sheetView>
  </sheetViews>
  <sheetFormatPr baseColWidth="8" defaultRowHeight="15"/>
  <cols>
    <col width="40" customWidth="1" min="1" max="1"/>
    <col width="25" customWidth="1" min="2" max="2"/>
    <col width="25" customWidth="1" min="3" max="3"/>
    <col width="25" customWidth="1" min="4" max="4"/>
  </cols>
  <sheetData>
    <row r="1" ht="26" customHeight="1">
      <c r="A1" s="1" t="inlineStr">
        <is>
          <t>GUIDE D'UTILISATION - CLASSEUR FINANCE PERSONNELLE</t>
        </is>
      </c>
    </row>
    <row r="3">
      <c r="A3" s="26" t="inlineStr">
        <is>
          <t>1. Feuille Transactions</t>
        </is>
      </c>
    </row>
    <row r="4" ht="18" customHeight="1">
      <c r="A4" s="27" t="inlineStr">
        <is>
          <t>• Saisissez chaque opération bancaire : date, type, catégorie, montant TTC, compte, mode de paiement.</t>
        </is>
      </c>
    </row>
    <row r="5" ht="18" customHeight="1">
      <c r="A5" s="27" t="inlineStr">
        <is>
          <t>• Les colonnes Mois, Sens, Montant signé, Part épargne et Solde cumulé se calculent automatiquement.</t>
        </is>
      </c>
    </row>
    <row r="6" ht="18" customHeight="1">
      <c r="A6" s="27" t="inlineStr">
        <is>
          <t>• Le Montant TTC doit être positif pour un revenu et négatif pour une dépense.</t>
        </is>
      </c>
    </row>
    <row r="7" ht="18" customHeight="1">
      <c r="A7" s="27" t="inlineStr">
        <is>
          <t>• Utilisez les listes déroulantes pour Type d'opération, Catégorie et Statut afin de garder une saisie homogène.</t>
        </is>
      </c>
    </row>
    <row r="9">
      <c r="A9" s="26" t="inlineStr">
        <is>
          <t>2. Feuille Budget_Mensuel</t>
        </is>
      </c>
    </row>
    <row r="10" ht="18" customHeight="1">
      <c r="A10" s="27" t="inlineStr">
        <is>
          <t>• Renseignez les colonnes prévues (fond jaune pâle) pour chaque mois : revenus, dépenses fixes, variables, épargne.</t>
        </is>
      </c>
    </row>
    <row r="11" ht="18" customHeight="1">
      <c r="A11" s="27" t="inlineStr">
        <is>
          <t>• Les colonnes réelles sont calculées automatiquement à partir des Transactions grâce à des formules SUMIFS.</t>
        </is>
      </c>
    </row>
    <row r="12" ht="18" customHeight="1">
      <c r="A12" s="27" t="inlineStr">
        <is>
          <t>• L'écart total et le taux d'épargne permettent de suivre la tenue du budget mois après mois.</t>
        </is>
      </c>
    </row>
    <row r="14">
      <c r="A14" s="26" t="inlineStr">
        <is>
          <t>3. Feuille Synthèse</t>
        </is>
      </c>
    </row>
    <row r="15" ht="18" customHeight="1">
      <c r="A15" s="27" t="inlineStr">
        <is>
          <t>• Tableau de bord global : revenus, dépenses, épargne, solde net et taux d'épargne moyen.</t>
        </is>
      </c>
    </row>
    <row r="16" ht="18" customHeight="1">
      <c r="A16" s="27" t="inlineStr">
        <is>
          <t>• La catégorie de dépense principale et son libellé détaillé sont obtenus par INDEX/MATCH et VLOOKUP.</t>
        </is>
      </c>
    </row>
    <row r="17" ht="18" customHeight="1">
      <c r="A17" s="27" t="inlineStr">
        <is>
          <t>• Trois graphiques illustrent la répartition des dépenses et l'évolution du solde cumulé.</t>
        </is>
      </c>
    </row>
    <row r="19">
      <c r="A19" s="26" t="inlineStr">
        <is>
          <t>Légende des couleurs</t>
        </is>
      </c>
    </row>
    <row r="20" ht="18" customHeight="1">
      <c r="A20" s="27" t="inlineStr">
        <is>
          <t>• Violet foncé (#4A2AA5) : en-têtes principaux.</t>
        </is>
      </c>
    </row>
    <row r="21" ht="18" customHeight="1">
      <c r="A21" s="27" t="inlineStr">
        <is>
          <t>• Violet clair (#5D3BC4) : sous-en-têtes de sections.</t>
        </is>
      </c>
    </row>
    <row r="22" ht="18" customHeight="1">
      <c r="A22" s="27" t="inlineStr">
        <is>
          <t>• Jaune pâle (#FFFBEB) : cellules de saisie modifiables.</t>
        </is>
      </c>
    </row>
    <row r="23" ht="18" customHeight="1">
      <c r="A23" s="27" t="inlineStr">
        <is>
          <t>• Corail (#FF6B4A) : lignes de totaux ou d'accent.</t>
        </is>
      </c>
    </row>
    <row r="24" ht="18" customHeight="1">
      <c r="A24" s="27" t="inlineStr">
        <is>
          <t>• Vert (#16A34A) : montants positifs / entrées.</t>
        </is>
      </c>
    </row>
    <row r="25" ht="18" customHeight="1">
      <c r="A25" s="27" t="inlineStr">
        <is>
          <t>• Rouge (#DC2626) : montants négatifs / sorties.</t>
        </is>
      </c>
    </row>
    <row r="27">
      <c r="A27" s="26" t="inlineStr">
        <is>
          <t>Conseils de lecture</t>
        </is>
      </c>
    </row>
    <row r="28" ht="18" customHeight="1">
      <c r="A28" s="27" t="inlineStr">
        <is>
          <t>• Mettez à jour la feuille Transactions en priorité : toutes les autres feuilles en dépendent.</t>
        </is>
      </c>
    </row>
    <row r="29" ht="18" customHeight="1">
      <c r="A29" s="27" t="inlineStr">
        <is>
          <t>• Vérifiez régulièrement le Solde cumulé pour anticiper les découverts.</t>
        </is>
      </c>
    </row>
    <row r="30" ht="18" customHeight="1">
      <c r="A30" s="27" t="inlineStr">
        <is>
          <t>• Comparez chaque mois le Solde prévu et le Solde réel afin d'ajuster votre budget.</t>
        </is>
      </c>
    </row>
    <row r="31" ht="18" customHeight="1">
      <c r="A31" s="27" t="inlineStr">
        <is>
          <t>• Un taux d'épargne supérieur à 10-15% du revenu net est généralement recommandé.</t>
        </is>
      </c>
    </row>
  </sheetData>
  <mergeCells count="26">
    <mergeCell ref="A1:D1"/>
    <mergeCell ref="A3:D3"/>
    <mergeCell ref="A4:D4"/>
    <mergeCell ref="A5:D5"/>
    <mergeCell ref="A6:D6"/>
    <mergeCell ref="A7:D7"/>
    <mergeCell ref="A9:D9"/>
    <mergeCell ref="A10:D10"/>
    <mergeCell ref="A11:D11"/>
    <mergeCell ref="A12:D12"/>
    <mergeCell ref="A14:D14"/>
    <mergeCell ref="A15:D15"/>
    <mergeCell ref="A16:D16"/>
    <mergeCell ref="A17:D17"/>
    <mergeCell ref="A19:D19"/>
    <mergeCell ref="A20:D20"/>
    <mergeCell ref="A21:D21"/>
    <mergeCell ref="A22:D22"/>
    <mergeCell ref="A23:D23"/>
    <mergeCell ref="A24:D24"/>
    <mergeCell ref="A25:D25"/>
    <mergeCell ref="A27:D27"/>
    <mergeCell ref="A28:D28"/>
    <mergeCell ref="A29:D29"/>
    <mergeCell ref="A30:D30"/>
    <mergeCell ref="A31:D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2026-07-06T13:06:33Z</dcterms:created>
  <dcterms:modified xmlns:dcterms="http://purl.org/dc/terms/" xmlns:xsi="http://www.w3.org/2001/XMLSchema-instance" xsi:type="dcterms:W3CDTF">2026-07-06T13:06:33Z</dcterms:modified>
</cp:coreProperties>
</file>