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générale" sheetId="1" state="visible" r:id="rId1"/>
    <sheet xmlns:r="http://schemas.openxmlformats.org/officeDocument/2006/relationships" name="Écritures régularisation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i val="1"/>
      <color rgb="005D3BC4"/>
      <sz val="10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1"/>
    </font>
    <font>
      <name val="Calibri"/>
      <b val="1"/>
      <color rgb="001F2937"/>
      <sz val="10.5"/>
    </font>
    <font>
      <name val="Calibri"/>
      <b val="1"/>
      <color rgb="0016A34A"/>
      <sz val="10.5"/>
    </font>
    <font>
      <name val="Calibri"/>
      <b val="1"/>
      <color rgb="00DC2626"/>
      <sz val="10.5"/>
    </font>
    <font>
      <name val="Calibri"/>
      <i val="1"/>
      <color rgb="005D3BC4"/>
      <sz val="9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pivotButton="0" quotePrefix="0" xfId="0"/>
    <xf numFmtId="164" fontId="4" fillId="4" borderId="1" pivotButton="0" quotePrefix="0" xfId="0"/>
    <xf numFmtId="164" fontId="4" fillId="3" borderId="1" pivotButton="0" quotePrefix="0" xfId="0"/>
    <xf numFmtId="165" fontId="4" fillId="4" borderId="1" pivotButton="0" quotePrefix="0" xfId="0"/>
    <xf numFmtId="0" fontId="4" fillId="5" borderId="1" applyAlignment="1" pivotButton="0" quotePrefix="0" xfId="0">
      <alignment horizontal="center" vertical="center"/>
    </xf>
    <xf numFmtId="0" fontId="4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0" fontId="5" fillId="6" borderId="1" pivotButton="0" quotePrefix="0" xfId="0"/>
    <xf numFmtId="0" fontId="0" fillId="6" borderId="1" pivotButton="0" quotePrefix="0" xfId="0"/>
    <xf numFmtId="164" fontId="5" fillId="6" borderId="1" pivotButton="0" quotePrefix="0" xfId="0"/>
    <xf numFmtId="0" fontId="5" fillId="6" borderId="1" applyAlignment="1" pivotButton="0" quotePrefix="0" xfId="0">
      <alignment horizontal="center" vertical="center"/>
    </xf>
    <xf numFmtId="0" fontId="6" fillId="0" borderId="0" pivotButton="0" quotePrefix="0" xfId="0"/>
    <xf numFmtId="0" fontId="4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3" fillId="7" borderId="0" applyAlignment="1" pivotButton="0" quotePrefix="0" xfId="0">
      <alignment horizontal="center" vertical="center"/>
    </xf>
    <xf numFmtId="0" fontId="6" fillId="4" borderId="1" pivotButton="0" quotePrefix="0" xfId="0"/>
    <xf numFmtId="164" fontId="6" fillId="4" borderId="1" pivotButton="0" quotePrefix="0" xfId="0"/>
    <xf numFmtId="0" fontId="6" fillId="5" borderId="1" pivotButton="0" quotePrefix="0" xfId="0"/>
    <xf numFmtId="164" fontId="6" fillId="5" borderId="1" pivotButton="0" quotePrefix="0" xfId="0"/>
    <xf numFmtId="0" fontId="6" fillId="4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pivotButton="0" quotePrefix="0" xfId="0"/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0" fontId="3" fillId="7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9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DE68A"/>
          <bgColor rgb="00FDE68A"/>
        </patternFill>
      </fill>
    </dxf>
    <dxf>
      <fill>
        <patternFill patternType="solid">
          <fgColor rgb="00FCA5A5"/>
          <bgColor rgb="00FCA5A5"/>
        </patternFill>
      </fill>
    </dxf>
    <dxf>
      <fill>
        <patternFill patternType="solid">
          <fgColor rgb="00BBF7D0"/>
          <b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Solde N-1 vs Solde N par compte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'Synthèse'!E4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'Synthèse'!$D$5:$D$14</f>
            </numRef>
          </cat>
          <val>
            <numRef>
              <f>'Synthèse'!$E$5:$E$14</f>
            </numRef>
          </val>
        </ser>
        <ser>
          <idx val="1"/>
          <order val="1"/>
          <tx>
            <strRef>
              <f>'Synthèse'!F4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'Synthèse'!$D$5:$D$14</f>
            </numRef>
          </cat>
          <val>
            <numRef>
              <f>'Synthèse'!$F$5:$F$14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Comptes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soldes par classe</a:t>
            </a:r>
          </a:p>
        </rich>
      </tx>
    </title>
    <plotArea>
      <pieChart>
        <varyColors val="1"/>
        <ser>
          <idx val="0"/>
          <order val="0"/>
          <tx>
            <strRef>
              <f>'Synthèse'!E20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'Synthèse'!$D$21:$D$26</f>
            </numRef>
          </cat>
          <val>
            <numRef>
              <f>'Synthèse'!$E$21:$E$26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9" customWidth="1" min="3" max="3"/>
    <col width="15" customWidth="1" min="4" max="4"/>
    <col width="16" customWidth="1" min="5" max="5"/>
    <col width="16" customWidth="1" min="6" max="6"/>
    <col width="15" customWidth="1" min="7" max="7"/>
    <col width="12" customWidth="1" min="8" max="8"/>
    <col width="16" customWidth="1" min="9" max="9"/>
  </cols>
  <sheetData>
    <row r="1" ht="28" customHeight="1">
      <c r="A1" s="1" t="inlineStr">
        <is>
          <t>DOSSIER DE TRAVAIL EXPERT-COMPTABLE — BALANCE GÉNÉRALE — EXERCICE 2026</t>
        </is>
      </c>
    </row>
    <row r="2">
      <c r="A2" s="2" t="inlineStr">
        <is>
          <t>Cabinet : Excel Malin Expertise — Client : SARL Dupont Conseil — Clôture : 31/12/2026</t>
        </is>
      </c>
    </row>
    <row r="4" ht="22" customHeight="1">
      <c r="A4" s="3" t="inlineStr">
        <is>
          <t>N° compte</t>
        </is>
      </c>
      <c r="B4" s="3" t="inlineStr">
        <is>
          <t>Libellé du compte</t>
        </is>
      </c>
      <c r="C4" s="3" t="inlineStr">
        <is>
          <t>Classe</t>
        </is>
      </c>
      <c r="D4" s="3" t="inlineStr">
        <is>
          <t>Solde N-1</t>
        </is>
      </c>
      <c r="E4" s="3" t="inlineStr">
        <is>
          <t>Débit exercice</t>
        </is>
      </c>
      <c r="F4" s="3" t="inlineStr">
        <is>
          <t>Crédit exercice</t>
        </is>
      </c>
      <c r="G4" s="3" t="inlineStr">
        <is>
          <t>Solde N</t>
        </is>
      </c>
      <c r="H4" s="3" t="inlineStr">
        <is>
          <t>Variation %</t>
        </is>
      </c>
      <c r="I4" s="3" t="inlineStr">
        <is>
          <t>Statut contrôle</t>
        </is>
      </c>
    </row>
    <row r="5">
      <c r="A5" s="4" t="inlineStr">
        <is>
          <t>101000</t>
        </is>
      </c>
      <c r="B5" s="5" t="inlineStr">
        <is>
          <t>Capital social</t>
        </is>
      </c>
      <c r="C5" s="4">
        <f>LEFT(A5,1)</f>
        <v/>
      </c>
      <c r="D5" s="6" t="n">
        <v>750000</v>
      </c>
      <c r="E5" s="7" t="n">
        <v>0</v>
      </c>
      <c r="F5" s="7" t="n">
        <v>0</v>
      </c>
      <c r="G5" s="6">
        <f>D5+E5-F5</f>
        <v/>
      </c>
      <c r="H5" s="8">
        <f>IFERROR((G5-D5)/D5,0)</f>
        <v/>
      </c>
      <c r="I5" s="4">
        <f>IF(ABS(G5)&gt;1000000,"À vérifier","OK")</f>
        <v/>
      </c>
    </row>
    <row r="6">
      <c r="A6" s="9" t="inlineStr">
        <is>
          <t>213000</t>
        </is>
      </c>
      <c r="B6" s="10" t="inlineStr">
        <is>
          <t>Constructions</t>
        </is>
      </c>
      <c r="C6" s="9">
        <f>LEFT(A6,1)</f>
        <v/>
      </c>
      <c r="D6" s="11" t="n">
        <v>420000</v>
      </c>
      <c r="E6" s="7" t="n">
        <v>15000</v>
      </c>
      <c r="F6" s="7" t="n">
        <v>0</v>
      </c>
      <c r="G6" s="11">
        <f>D6+E6-F6</f>
        <v/>
      </c>
      <c r="H6" s="12">
        <f>IFERROR((G6-D6)/D6,0)</f>
        <v/>
      </c>
      <c r="I6" s="9">
        <f>IF(ABS(G6)&gt;1000000,"À vérifier","OK")</f>
        <v/>
      </c>
    </row>
    <row r="7">
      <c r="A7" s="4" t="inlineStr">
        <is>
          <t>411000</t>
        </is>
      </c>
      <c r="B7" s="5" t="inlineStr">
        <is>
          <t>Clients</t>
        </is>
      </c>
      <c r="C7" s="4">
        <f>LEFT(A7,1)</f>
        <v/>
      </c>
      <c r="D7" s="6" t="n">
        <v>186500</v>
      </c>
      <c r="E7" s="7" t="n">
        <v>245000</v>
      </c>
      <c r="F7" s="7" t="n">
        <v>198500</v>
      </c>
      <c r="G7" s="6">
        <f>D7+E7-F7</f>
        <v/>
      </c>
      <c r="H7" s="8">
        <f>IFERROR((G7-D7)/D7,0)</f>
        <v/>
      </c>
      <c r="I7" s="4">
        <f>IF(ABS(G7)&gt;1000000,"À vérifier","OK")</f>
        <v/>
      </c>
    </row>
    <row r="8">
      <c r="A8" s="9" t="inlineStr">
        <is>
          <t>401000</t>
        </is>
      </c>
      <c r="B8" s="10" t="inlineStr">
        <is>
          <t>Fournisseurs</t>
        </is>
      </c>
      <c r="C8" s="9">
        <f>LEFT(A8,1)</f>
        <v/>
      </c>
      <c r="D8" s="11" t="n">
        <v>-98200</v>
      </c>
      <c r="E8" s="7" t="n">
        <v>132000</v>
      </c>
      <c r="F8" s="7" t="n">
        <v>145600</v>
      </c>
      <c r="G8" s="11">
        <f>D8+E8-F8</f>
        <v/>
      </c>
      <c r="H8" s="12">
        <f>IFERROR((G8-D8)/D8,0)</f>
        <v/>
      </c>
      <c r="I8" s="9">
        <f>IF(ABS(G8)&gt;1000000,"À vérifier","OK")</f>
        <v/>
      </c>
    </row>
    <row r="9">
      <c r="A9" s="4" t="inlineStr">
        <is>
          <t>445660</t>
        </is>
      </c>
      <c r="B9" s="5" t="inlineStr">
        <is>
          <t>TVA déductible</t>
        </is>
      </c>
      <c r="C9" s="4">
        <f>LEFT(A9,1)</f>
        <v/>
      </c>
      <c r="D9" s="6" t="n">
        <v>12400</v>
      </c>
      <c r="E9" s="7" t="n">
        <v>48200</v>
      </c>
      <c r="F9" s="7" t="n">
        <v>46900</v>
      </c>
      <c r="G9" s="6">
        <f>D9+E9-F9</f>
        <v/>
      </c>
      <c r="H9" s="8">
        <f>IFERROR((G9-D9)/D9,0)</f>
        <v/>
      </c>
      <c r="I9" s="4">
        <f>IF(ABS(G9)&gt;1000000,"À vérifier","OK")</f>
        <v/>
      </c>
    </row>
    <row r="10">
      <c r="A10" s="9" t="inlineStr">
        <is>
          <t>445710</t>
        </is>
      </c>
      <c r="B10" s="10" t="inlineStr">
        <is>
          <t>TVA collectée</t>
        </is>
      </c>
      <c r="C10" s="9">
        <f>LEFT(A10,1)</f>
        <v/>
      </c>
      <c r="D10" s="11" t="n">
        <v>-21300</v>
      </c>
      <c r="E10" s="7" t="n">
        <v>39500</v>
      </c>
      <c r="F10" s="7" t="n">
        <v>52100</v>
      </c>
      <c r="G10" s="11">
        <f>D10+E10-F10</f>
        <v/>
      </c>
      <c r="H10" s="12">
        <f>IFERROR((G10-D10)/D10,0)</f>
        <v/>
      </c>
      <c r="I10" s="9">
        <f>IF(ABS(G10)&gt;1000000,"À vérifier","OK")</f>
        <v/>
      </c>
    </row>
    <row r="11">
      <c r="A11" s="4" t="inlineStr">
        <is>
          <t>512000</t>
        </is>
      </c>
      <c r="B11" s="5" t="inlineStr">
        <is>
          <t>Banque</t>
        </is>
      </c>
      <c r="C11" s="4">
        <f>LEFT(A11,1)</f>
        <v/>
      </c>
      <c r="D11" s="6" t="n">
        <v>145800</v>
      </c>
      <c r="E11" s="7" t="n">
        <v>620000</v>
      </c>
      <c r="F11" s="7" t="n">
        <v>598400</v>
      </c>
      <c r="G11" s="6">
        <f>D11+E11-F11</f>
        <v/>
      </c>
      <c r="H11" s="8">
        <f>IFERROR((G11-D11)/D11,0)</f>
        <v/>
      </c>
      <c r="I11" s="4">
        <f>IF(ABS(G11)&gt;1000000,"À vérifier","OK")</f>
        <v/>
      </c>
    </row>
    <row r="12">
      <c r="A12" s="9" t="inlineStr">
        <is>
          <t>606100</t>
        </is>
      </c>
      <c r="B12" s="10" t="inlineStr">
        <is>
          <t>Achats matières premières</t>
        </is>
      </c>
      <c r="C12" s="9">
        <f>LEFT(A12,1)</f>
        <v/>
      </c>
      <c r="D12" s="11" t="n">
        <v>0</v>
      </c>
      <c r="E12" s="7" t="n">
        <v>165400</v>
      </c>
      <c r="F12" s="7" t="n">
        <v>0</v>
      </c>
      <c r="G12" s="11">
        <f>D12+E12-F12</f>
        <v/>
      </c>
      <c r="H12" s="12">
        <f>IFERROR((G12-D12)/D12,0)</f>
        <v/>
      </c>
      <c r="I12" s="9">
        <f>IF(ABS(G12)&gt;1000000,"À vérifier","OK")</f>
        <v/>
      </c>
    </row>
    <row r="13">
      <c r="A13" s="4" t="inlineStr">
        <is>
          <t>641000</t>
        </is>
      </c>
      <c r="B13" s="5" t="inlineStr">
        <is>
          <t>Salaires et traitements</t>
        </is>
      </c>
      <c r="C13" s="4">
        <f>LEFT(A13,1)</f>
        <v/>
      </c>
      <c r="D13" s="6" t="n">
        <v>0</v>
      </c>
      <c r="E13" s="7" t="n">
        <v>312000</v>
      </c>
      <c r="F13" s="7" t="n">
        <v>0</v>
      </c>
      <c r="G13" s="6">
        <f>D13+E13-F13</f>
        <v/>
      </c>
      <c r="H13" s="8">
        <f>IFERROR((G13-D13)/D13,0)</f>
        <v/>
      </c>
      <c r="I13" s="4">
        <f>IF(ABS(G13)&gt;1000000,"À vérifier","OK")</f>
        <v/>
      </c>
    </row>
    <row r="14">
      <c r="A14" s="9" t="inlineStr">
        <is>
          <t>706000</t>
        </is>
      </c>
      <c r="B14" s="10" t="inlineStr">
        <is>
          <t>Prestations de services</t>
        </is>
      </c>
      <c r="C14" s="9">
        <f>LEFT(A14,1)</f>
        <v/>
      </c>
      <c r="D14" s="11" t="n">
        <v>0</v>
      </c>
      <c r="E14" s="7" t="n">
        <v>0</v>
      </c>
      <c r="F14" s="7" t="n">
        <v>585000</v>
      </c>
      <c r="G14" s="11">
        <f>D14+E14-F14</f>
        <v/>
      </c>
      <c r="H14" s="12">
        <f>IFERROR((G14-D14)/D14,0)</f>
        <v/>
      </c>
      <c r="I14" s="9">
        <f>IF(ABS(G14)&gt;1000000,"À vérifier","OK")</f>
        <v/>
      </c>
    </row>
    <row r="15" ht="22" customHeight="1">
      <c r="A15" s="13" t="inlineStr">
        <is>
          <t>TOTAUX</t>
        </is>
      </c>
      <c r="B15" s="14" t="inlineStr"/>
      <c r="C15" s="14" t="n"/>
      <c r="D15" s="15">
        <f>SUM(D5:D14)</f>
        <v/>
      </c>
      <c r="E15" s="15">
        <f>SUM(E5:E14)</f>
        <v/>
      </c>
      <c r="F15" s="15">
        <f>SUM(F5:F14)</f>
        <v/>
      </c>
      <c r="G15" s="15">
        <f>SUM(G5:G14)</f>
        <v/>
      </c>
      <c r="H15" s="14" t="inlineStr"/>
      <c r="I15" s="16">
        <f>IF(ROUND(E15-F15,2)=0,"Équilibré","À vérifier")</f>
        <v/>
      </c>
    </row>
  </sheetData>
  <mergeCells count="2">
    <mergeCell ref="A1:I1"/>
    <mergeCell ref="A2:I2"/>
  </mergeCells>
  <conditionalFormatting sqref="H5:H14">
    <cfRule type="expression" priority="1" dxfId="0" stopIfTrue="0">
      <formula>ABS(H5)&gt;0.3</formula>
    </cfRule>
  </conditionalFormatting>
  <conditionalFormatting sqref="I5:I14">
    <cfRule type="cellIs" priority="2" operator="equal" dxfId="1">
      <formula>"À vérifier"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2" customWidth="1" min="3" max="3"/>
    <col width="34" customWidth="1" min="4" max="4"/>
    <col width="13" customWidth="1" min="5" max="5"/>
    <col width="13" customWidth="1" min="6" max="6"/>
    <col width="13" customWidth="1" min="7" max="7"/>
    <col width="17" customWidth="1" min="8" max="8"/>
  </cols>
  <sheetData>
    <row r="1" ht="28" customHeight="1">
      <c r="A1" s="1" t="inlineStr">
        <is>
          <t>SUIVI DES ÉCRITURES DE RÉGULARISATION — EXERCICE 2026</t>
        </is>
      </c>
    </row>
    <row r="3" ht="22" customHeight="1">
      <c r="A3" s="3" t="inlineStr">
        <is>
          <t>Date</t>
        </is>
      </c>
      <c r="B3" s="3" t="inlineStr">
        <is>
          <t>N° pièce</t>
        </is>
      </c>
      <c r="C3" s="3" t="inlineStr">
        <is>
          <t>N° compte</t>
        </is>
      </c>
      <c r="D3" s="3" t="inlineStr">
        <is>
          <t>Libellé écriture</t>
        </is>
      </c>
      <c r="E3" s="3" t="inlineStr">
        <is>
          <t>Débit</t>
        </is>
      </c>
      <c r="F3" s="3" t="inlineStr">
        <is>
          <t>Crédit</t>
        </is>
      </c>
      <c r="G3" s="3" t="inlineStr">
        <is>
          <t>Statut</t>
        </is>
      </c>
      <c r="H3" s="3" t="inlineStr">
        <is>
          <t>Responsable</t>
        </is>
      </c>
    </row>
    <row r="4">
      <c r="A4" s="4" t="inlineStr">
        <is>
          <t>15/01/2026</t>
        </is>
      </c>
      <c r="B4" s="4" t="inlineStr">
        <is>
          <t>PC2601</t>
        </is>
      </c>
      <c r="C4" s="4" t="inlineStr">
        <is>
          <t>606100</t>
        </is>
      </c>
      <c r="D4" s="5" t="inlineStr">
        <is>
          <t>Régularisation facture fournisseur EDF</t>
        </is>
      </c>
      <c r="E4" s="7" t="n">
        <v>0</v>
      </c>
      <c r="F4" s="7" t="n">
        <v>1850</v>
      </c>
      <c r="G4" s="4" t="inlineStr">
        <is>
          <t>Validé</t>
        </is>
      </c>
      <c r="H4" s="5" t="inlineStr">
        <is>
          <t>Camille Bernard</t>
        </is>
      </c>
    </row>
    <row r="5">
      <c r="A5" s="9" t="inlineStr">
        <is>
          <t>22/01/2026</t>
        </is>
      </c>
      <c r="B5" s="9" t="inlineStr">
        <is>
          <t>PC2602</t>
        </is>
      </c>
      <c r="C5" s="9" t="inlineStr">
        <is>
          <t>445660</t>
        </is>
      </c>
      <c r="D5" s="10" t="inlineStr">
        <is>
          <t>Ajustement TVA déductible janvier</t>
        </is>
      </c>
      <c r="E5" s="7" t="n">
        <v>320</v>
      </c>
      <c r="F5" s="7" t="n">
        <v>0</v>
      </c>
      <c r="G5" s="9" t="inlineStr">
        <is>
          <t>Validé</t>
        </is>
      </c>
      <c r="H5" s="10" t="inlineStr">
        <is>
          <t>Lucas Petit</t>
        </is>
      </c>
    </row>
    <row r="6">
      <c r="A6" s="4" t="inlineStr">
        <is>
          <t>03/02/2026</t>
        </is>
      </c>
      <c r="B6" s="4" t="inlineStr">
        <is>
          <t>PC2603</t>
        </is>
      </c>
      <c r="C6" s="4" t="inlineStr">
        <is>
          <t>411000</t>
        </is>
      </c>
      <c r="D6" s="5" t="inlineStr">
        <is>
          <t>Provision créance douteuse Client Rennes</t>
        </is>
      </c>
      <c r="E6" s="7" t="n">
        <v>4200</v>
      </c>
      <c r="F6" s="7" t="n">
        <v>0</v>
      </c>
      <c r="G6" s="4" t="inlineStr">
        <is>
          <t>En attente</t>
        </is>
      </c>
      <c r="H6" s="5" t="inlineStr">
        <is>
          <t>Emma Girard</t>
        </is>
      </c>
    </row>
    <row r="7">
      <c r="A7" s="9" t="inlineStr">
        <is>
          <t>10/02/2026</t>
        </is>
      </c>
      <c r="B7" s="9" t="inlineStr">
        <is>
          <t>PC2604</t>
        </is>
      </c>
      <c r="C7" s="9" t="inlineStr">
        <is>
          <t>641000</t>
        </is>
      </c>
      <c r="D7" s="10" t="inlineStr">
        <is>
          <t>Régularisation charges sociales</t>
        </is>
      </c>
      <c r="E7" s="7" t="n">
        <v>0</v>
      </c>
      <c r="F7" s="7" t="n">
        <v>2750</v>
      </c>
      <c r="G7" s="9" t="inlineStr">
        <is>
          <t>Validé</t>
        </is>
      </c>
      <c r="H7" s="10" t="inlineStr">
        <is>
          <t>Hugo Lefevre</t>
        </is>
      </c>
    </row>
    <row r="8">
      <c r="A8" s="4" t="inlineStr">
        <is>
          <t>18/02/2026</t>
        </is>
      </c>
      <c r="B8" s="4" t="inlineStr">
        <is>
          <t>PC2605</t>
        </is>
      </c>
      <c r="C8" s="4" t="inlineStr">
        <is>
          <t>512000</t>
        </is>
      </c>
      <c r="D8" s="5" t="inlineStr">
        <is>
          <t>Correction rapprochement bancaire Lyon</t>
        </is>
      </c>
      <c r="E8" s="7" t="n">
        <v>1980</v>
      </c>
      <c r="F8" s="7" t="n">
        <v>0</v>
      </c>
      <c r="G8" s="4" t="inlineStr">
        <is>
          <t>Rejeté</t>
        </is>
      </c>
      <c r="H8" s="5" t="inlineStr">
        <is>
          <t>Léa Moreau</t>
        </is>
      </c>
    </row>
    <row r="9">
      <c r="A9" s="9" t="inlineStr">
        <is>
          <t>25/02/2026</t>
        </is>
      </c>
      <c r="B9" s="9" t="inlineStr">
        <is>
          <t>PC2606</t>
        </is>
      </c>
      <c r="C9" s="9" t="inlineStr">
        <is>
          <t>213000</t>
        </is>
      </c>
      <c r="D9" s="10" t="inlineStr">
        <is>
          <t>Amortissement complémentaire matériel</t>
        </is>
      </c>
      <c r="E9" s="7" t="n">
        <v>0</v>
      </c>
      <c r="F9" s="7" t="n">
        <v>6500</v>
      </c>
      <c r="G9" s="9" t="inlineStr">
        <is>
          <t>Validé</t>
        </is>
      </c>
      <c r="H9" s="10" t="inlineStr">
        <is>
          <t>Louis Dubois</t>
        </is>
      </c>
    </row>
    <row r="10">
      <c r="A10" s="4" t="inlineStr">
        <is>
          <t>05/03/2026</t>
        </is>
      </c>
      <c r="B10" s="4" t="inlineStr">
        <is>
          <t>PC2607</t>
        </is>
      </c>
      <c r="C10" s="4" t="inlineStr">
        <is>
          <t>401000</t>
        </is>
      </c>
      <c r="D10" s="5" t="inlineStr">
        <is>
          <t>Avoir fournisseur non comptabilisé</t>
        </is>
      </c>
      <c r="E10" s="7" t="n">
        <v>1150</v>
      </c>
      <c r="F10" s="7" t="n">
        <v>0</v>
      </c>
      <c r="G10" s="4" t="inlineStr">
        <is>
          <t>En attente</t>
        </is>
      </c>
      <c r="H10" s="5" t="inlineStr">
        <is>
          <t>Chloé Simon</t>
        </is>
      </c>
    </row>
    <row r="11">
      <c r="A11" s="9" t="inlineStr">
        <is>
          <t>12/03/2026</t>
        </is>
      </c>
      <c r="B11" s="9" t="inlineStr">
        <is>
          <t>PC2608</t>
        </is>
      </c>
      <c r="C11" s="9" t="inlineStr">
        <is>
          <t>706000</t>
        </is>
      </c>
      <c r="D11" s="10" t="inlineStr">
        <is>
          <t>Facture à établir prestation Bordeaux</t>
        </is>
      </c>
      <c r="E11" s="7" t="n">
        <v>0</v>
      </c>
      <c r="F11" s="7" t="n">
        <v>8900</v>
      </c>
      <c r="G11" s="9" t="inlineStr">
        <is>
          <t>Validé</t>
        </is>
      </c>
      <c r="H11" s="10" t="inlineStr">
        <is>
          <t>Nathan Roux</t>
        </is>
      </c>
    </row>
    <row r="12">
      <c r="A12" s="4" t="inlineStr">
        <is>
          <t>20/03/2026</t>
        </is>
      </c>
      <c r="B12" s="4" t="inlineStr">
        <is>
          <t>PC2609</t>
        </is>
      </c>
      <c r="C12" s="4" t="inlineStr">
        <is>
          <t>445710</t>
        </is>
      </c>
      <c r="D12" s="5" t="inlineStr">
        <is>
          <t>Régularisation TVA collectée février</t>
        </is>
      </c>
      <c r="E12" s="7" t="n">
        <v>0</v>
      </c>
      <c r="F12" s="7" t="n">
        <v>640</v>
      </c>
      <c r="G12" s="4" t="inlineStr">
        <is>
          <t>En attente</t>
        </is>
      </c>
      <c r="H12" s="5" t="inlineStr">
        <is>
          <t>Manon Fournier</t>
        </is>
      </c>
    </row>
    <row r="13">
      <c r="A13" s="14" t="n"/>
      <c r="B13" s="14" t="n"/>
      <c r="C13" s="14" t="n"/>
      <c r="D13" s="13" t="inlineStr">
        <is>
          <t>TOTAL ÉCRITURES</t>
        </is>
      </c>
      <c r="E13" s="15">
        <f>SUM(E4:E12)</f>
        <v/>
      </c>
      <c r="F13" s="15">
        <f>SUM(F4:F12)</f>
        <v/>
      </c>
      <c r="G13" s="14" t="n"/>
      <c r="H13" s="14" t="n"/>
    </row>
    <row r="15">
      <c r="A15" s="17" t="inlineStr">
        <is>
          <t>Récapitulatif des statuts</t>
        </is>
      </c>
    </row>
    <row r="16">
      <c r="A16" s="18" t="inlineStr">
        <is>
          <t>Validé</t>
        </is>
      </c>
      <c r="B16" s="19">
        <f>COUNTIF(G4:G12,"Validé")</f>
        <v/>
      </c>
    </row>
    <row r="17">
      <c r="A17" s="18" t="inlineStr">
        <is>
          <t>En attente</t>
        </is>
      </c>
      <c r="B17" s="17">
        <f>COUNTIF(G4:G12,"En attente")</f>
        <v/>
      </c>
    </row>
    <row r="18">
      <c r="A18" s="18" t="inlineStr">
        <is>
          <t>Rejeté</t>
        </is>
      </c>
      <c r="B18" s="20">
        <f>COUNTIF(G4:G12,"Rejeté")</f>
        <v/>
      </c>
    </row>
  </sheetData>
  <mergeCells count="1">
    <mergeCell ref="A1:H1"/>
  </mergeCells>
  <conditionalFormatting sqref="G4:G12">
    <cfRule type="cellIs" priority="1" operator="equal" dxfId="1">
      <formula>"Rejeté"</formula>
    </cfRule>
    <cfRule type="cellIs" priority="2" operator="equal" dxfId="2">
      <formula>"Validé"</formula>
    </cfRule>
    <cfRule type="cellIs" priority="3" operator="equal" dxfId="0">
      <formula>"En attente"</formula>
    </cfRule>
  </conditionalFormatting>
  <dataValidations count="1">
    <dataValidation sqref="G4:G12" showErrorMessage="1" showInputMessage="1" allowBlank="1" type="list">
      <formula1>"Validé,En attente,Rejeté"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" t="inlineStr">
        <is>
          <t>TABLEAU DE SYNTHÈSE — DOSSIER DE TRAVAIL 2026</t>
        </is>
      </c>
    </row>
    <row r="3">
      <c r="A3" s="21" t="inlineStr">
        <is>
          <t>Indicateurs clés</t>
        </is>
      </c>
      <c r="D3" s="21" t="inlineStr">
        <is>
          <t>Comparatif soldes par compte</t>
        </is>
      </c>
    </row>
    <row r="4">
      <c r="A4" s="22" t="inlineStr">
        <is>
          <t>Total Solde N-1</t>
        </is>
      </c>
      <c r="B4" s="23">
        <f>'Balance générale'!D15</f>
        <v/>
      </c>
      <c r="D4" s="3" t="inlineStr">
        <is>
          <t>Compte</t>
        </is>
      </c>
      <c r="E4" s="3" t="inlineStr">
        <is>
          <t>Solde N-1</t>
        </is>
      </c>
      <c r="F4" s="3" t="inlineStr">
        <is>
          <t>Solde N</t>
        </is>
      </c>
    </row>
    <row r="5">
      <c r="A5" s="24" t="inlineStr">
        <is>
          <t>Total Débit exercice</t>
        </is>
      </c>
      <c r="B5" s="25">
        <f>'Balance générale'!E15</f>
        <v/>
      </c>
      <c r="D5" s="5">
        <f>'Balance générale'!A5</f>
        <v/>
      </c>
      <c r="E5" s="6">
        <f>'Balance générale'!D5</f>
        <v/>
      </c>
      <c r="F5" s="6">
        <f>'Balance générale'!G5</f>
        <v/>
      </c>
    </row>
    <row r="6">
      <c r="A6" s="22" t="inlineStr">
        <is>
          <t>Total Crédit exercice</t>
        </is>
      </c>
      <c r="B6" s="23">
        <f>'Balance générale'!F15</f>
        <v/>
      </c>
      <c r="D6" s="10">
        <f>'Balance générale'!A6</f>
        <v/>
      </c>
      <c r="E6" s="11">
        <f>'Balance générale'!D6</f>
        <v/>
      </c>
      <c r="F6" s="11">
        <f>'Balance générale'!G6</f>
        <v/>
      </c>
    </row>
    <row r="7">
      <c r="A7" s="24" t="inlineStr">
        <is>
          <t>Total Solde N</t>
        </is>
      </c>
      <c r="B7" s="25">
        <f>'Balance générale'!G15</f>
        <v/>
      </c>
      <c r="D7" s="5">
        <f>'Balance générale'!A7</f>
        <v/>
      </c>
      <c r="E7" s="6">
        <f>'Balance générale'!D7</f>
        <v/>
      </c>
      <c r="F7" s="6">
        <f>'Balance générale'!G7</f>
        <v/>
      </c>
    </row>
    <row r="8">
      <c r="A8" s="22" t="inlineStr">
        <is>
          <t>Écritures en attente</t>
        </is>
      </c>
      <c r="B8" s="26">
        <f>COUNTIF('Écritures régularisation'!G4:G12,"En attente")</f>
        <v/>
      </c>
      <c r="D8" s="10">
        <f>'Balance générale'!A8</f>
        <v/>
      </c>
      <c r="E8" s="11">
        <f>'Balance générale'!D8</f>
        <v/>
      </c>
      <c r="F8" s="11">
        <f>'Balance générale'!G8</f>
        <v/>
      </c>
    </row>
    <row r="9">
      <c r="A9" s="24" t="inlineStr">
        <is>
          <t>Écritures rejetées</t>
        </is>
      </c>
      <c r="B9" s="27">
        <f>COUNTIF('Écritures régularisation'!G4:G12,"Rejeté")</f>
        <v/>
      </c>
      <c r="D9" s="5">
        <f>'Balance générale'!A9</f>
        <v/>
      </c>
      <c r="E9" s="6">
        <f>'Balance générale'!D9</f>
        <v/>
      </c>
      <c r="F9" s="6">
        <f>'Balance générale'!G9</f>
        <v/>
      </c>
    </row>
    <row r="10">
      <c r="D10" s="10">
        <f>'Balance générale'!A10</f>
        <v/>
      </c>
      <c r="E10" s="11">
        <f>'Balance générale'!D10</f>
        <v/>
      </c>
      <c r="F10" s="11">
        <f>'Balance générale'!G10</f>
        <v/>
      </c>
    </row>
    <row r="11">
      <c r="A11" s="13" t="inlineStr">
        <is>
          <t>Résultat net estimé (Produits - Charges)</t>
        </is>
      </c>
      <c r="B11" s="15">
        <f>'Balance générale'!G14-'Balance générale'!G12-'Balance générale'!G13</f>
        <v/>
      </c>
      <c r="D11" s="5">
        <f>'Balance générale'!A11</f>
        <v/>
      </c>
      <c r="E11" s="6">
        <f>'Balance générale'!D11</f>
        <v/>
      </c>
      <c r="F11" s="6">
        <f>'Balance générale'!G11</f>
        <v/>
      </c>
    </row>
    <row r="12">
      <c r="D12" s="10">
        <f>'Balance générale'!A12</f>
        <v/>
      </c>
      <c r="E12" s="11">
        <f>'Balance générale'!D12</f>
        <v/>
      </c>
      <c r="F12" s="11">
        <f>'Balance générale'!G12</f>
        <v/>
      </c>
    </row>
    <row r="13">
      <c r="D13" s="5">
        <f>'Balance générale'!A13</f>
        <v/>
      </c>
      <c r="E13" s="6">
        <f>'Balance générale'!D13</f>
        <v/>
      </c>
      <c r="F13" s="6">
        <f>'Balance générale'!G13</f>
        <v/>
      </c>
    </row>
    <row r="14">
      <c r="D14" s="10">
        <f>'Balance générale'!A14</f>
        <v/>
      </c>
      <c r="E14" s="11">
        <f>'Balance générale'!D14</f>
        <v/>
      </c>
      <c r="F14" s="11">
        <f>'Balance générale'!G14</f>
        <v/>
      </c>
    </row>
    <row r="19">
      <c r="D19" s="21" t="inlineStr">
        <is>
          <t>Répartition par classe comptable</t>
        </is>
      </c>
    </row>
    <row r="20">
      <c r="D20" s="3" t="inlineStr">
        <is>
          <t>Classe</t>
        </is>
      </c>
      <c r="E20" s="3" t="inlineStr">
        <is>
          <t>Total Solde N</t>
        </is>
      </c>
    </row>
    <row r="21">
      <c r="D21" s="28" t="inlineStr">
        <is>
          <t>1</t>
        </is>
      </c>
      <c r="E21" s="29">
        <f>SUMIF('Balance générale'!$C$5:$C$14,D21,'Balance générale'!$G$5:$G$14)</f>
        <v/>
      </c>
    </row>
    <row r="22">
      <c r="D22" s="30" t="inlineStr">
        <is>
          <t>2</t>
        </is>
      </c>
      <c r="E22" s="31">
        <f>SUMIF('Balance générale'!$C$5:$C$14,D22,'Balance générale'!$G$5:$G$14)</f>
        <v/>
      </c>
    </row>
    <row r="23">
      <c r="D23" s="28" t="inlineStr">
        <is>
          <t>4</t>
        </is>
      </c>
      <c r="E23" s="29">
        <f>SUMIF('Balance générale'!$C$5:$C$14,D23,'Balance générale'!$G$5:$G$14)</f>
        <v/>
      </c>
    </row>
    <row r="24">
      <c r="D24" s="30" t="inlineStr">
        <is>
          <t>5</t>
        </is>
      </c>
      <c r="E24" s="31">
        <f>SUMIF('Balance générale'!$C$5:$C$14,D24,'Balance générale'!$G$5:$G$14)</f>
        <v/>
      </c>
    </row>
    <row r="25">
      <c r="D25" s="28" t="inlineStr">
        <is>
          <t>6</t>
        </is>
      </c>
      <c r="E25" s="29">
        <f>SUMIF('Balance générale'!$C$5:$C$14,D25,'Balance générale'!$G$5:$G$14)</f>
        <v/>
      </c>
    </row>
    <row r="26">
      <c r="D26" s="30" t="inlineStr">
        <is>
          <t>7</t>
        </is>
      </c>
      <c r="E26" s="31">
        <f>SUMIF('Balance générale'!$C$5:$C$14,D26,'Balance générale'!$G$5:$G$14)</f>
        <v/>
      </c>
    </row>
  </sheetData>
  <mergeCells count="4">
    <mergeCell ref="A1:F1"/>
    <mergeCell ref="A3:B3"/>
    <mergeCell ref="D3:F3"/>
    <mergeCell ref="D19:F19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8" customWidth="1" min="1" max="1"/>
    <col width="85" customWidth="1" min="2" max="2"/>
    <col width="20" customWidth="1" min="3" max="3"/>
  </cols>
  <sheetData>
    <row r="1" ht="28" customHeight="1">
      <c r="A1" s="1" t="inlineStr">
        <is>
          <t>MODE D'EMPLOI DU DOSSIER DE TRAVAIL</t>
        </is>
      </c>
    </row>
    <row r="3">
      <c r="A3" s="32" t="inlineStr">
        <is>
          <t>Objectif du classeur</t>
        </is>
      </c>
    </row>
    <row r="4">
      <c r="A4" s="33" t="inlineStr">
        <is>
          <t>Ce dossier de travail est destiné aux experts-comptables et collaborateurs pour le suivi de la balance générale, des écritures de régularisation et la synthèse des indicateurs clés de l'exercice comptable 2026.</t>
        </is>
      </c>
    </row>
    <row r="5"/>
    <row r="6"/>
    <row r="8">
      <c r="A8" s="3" t="inlineStr">
        <is>
          <t>Feuille / Élément</t>
        </is>
      </c>
      <c r="B8" s="3" t="inlineStr">
        <is>
          <t>Description</t>
        </is>
      </c>
    </row>
    <row r="9" ht="42" customHeight="1">
      <c r="A9" s="34" t="inlineStr">
        <is>
          <t>Balance générale</t>
        </is>
      </c>
      <c r="B9" s="35" t="inlineStr">
        <is>
          <t>Liste des comptes du plan comptable (PCG) avec soldes N-1, mouvements débit/crédit de l'exercice et calcul automatique du solde N. La colonne Variation % et le Statut contrôle signalent les écarts significatifs (fond orange/rouge).</t>
        </is>
      </c>
    </row>
    <row r="10" ht="42" customHeight="1">
      <c r="A10" s="36" t="inlineStr">
        <is>
          <t>Écritures régularisation</t>
        </is>
      </c>
      <c r="B10" s="37" t="inlineStr">
        <is>
          <t>Suivi des écritures de régularisation (provisions, ajustements TVA, amortissements...). Le statut (Validé / En attente / Rejeté) se sélectionne via liste déroulante et est mis en couleur automatiquement.</t>
        </is>
      </c>
    </row>
    <row r="11" ht="42" customHeight="1">
      <c r="A11" s="34" t="inlineStr">
        <is>
          <t>Synthèse</t>
        </is>
      </c>
      <c r="B11" s="35" t="inlineStr">
        <is>
          <t>Tableau de bord regroupant les indicateurs clés (totaux, résultat net estimé) ainsi que deux graphiques : comparatif des soldes par compte et répartition des soldes par classe comptable.</t>
        </is>
      </c>
    </row>
    <row r="12" ht="42" customHeight="1">
      <c r="A12" s="36" t="inlineStr">
        <is>
          <t>Cellules jaune pâle</t>
        </is>
      </c>
      <c r="B12" s="37" t="inlineStr">
        <is>
          <t>Ce sont les cellules de saisie (Débit / Crédit) : elles peuvent être modifiées librement, les totaux et pourcentages se recalculent automatiquement.</t>
        </is>
      </c>
    </row>
    <row r="13" ht="42" customHeight="1">
      <c r="A13" s="34" t="inlineStr">
        <is>
          <t>Contrôle d'équilibre</t>
        </is>
      </c>
      <c r="B13" s="35" t="inlineStr">
        <is>
          <t>En bas de la Balance générale, la cellule 'Statut contrôle' indique 'Équilibré' si le total Débit = total Crédit, sinon 'À vérifier'.</t>
        </is>
      </c>
    </row>
    <row r="16">
      <c r="A16" s="38" t="inlineStr">
        <is>
          <t>Cabinet Excel Malin Expertise — Document interne, à usage professionnel.</t>
        </is>
      </c>
    </row>
  </sheetData>
  <mergeCells count="4">
    <mergeCell ref="A1:C1"/>
    <mergeCell ref="A3:C3"/>
    <mergeCell ref="A4:C6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2026-07-18T10:21:33Z</dcterms:created>
  <dcterms:modified xmlns:dcterms="http://purl.org/dc/terms/" xmlns:xsi="http://www.w3.org/2001/XMLSchema-instance" xsi:type="dcterms:W3CDTF">2026-07-18T10:21:33Z</dcterms:modified>
</cp:coreProperties>
</file>