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ification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Paramètres" sheetId="3" state="visible" r:id="rId3"/>
    <sheet xmlns:r="http://schemas.openxmlformats.org/officeDocument/2006/relationships" name="Mode d'emploi" sheetId="4" state="visible" r:id="rId4"/>
  </sheets>
  <definedNames>
    <definedName name="_xlnm._FilterDatabase" localSheetId="0" hidden="1">'Planification'!$A$1:$P$101</definedName>
    <definedName name="_xlnm._FilterDatabase" localSheetId="2" hidden="1">'Paramètres'!$A$1:$E$101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0.0"/>
    <numFmt numFmtId="166" formatCode="0.0%"/>
    <numFmt numFmtId="167" formatCode="#,##0.00&quot; €&quot;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000000"/>
      <sz val="10"/>
    </font>
    <font>
      <name val="Calibri"/>
      <b val="1"/>
      <color rgb="00000000"/>
      <sz val="10"/>
    </font>
    <font>
      <name val="Calibri"/>
      <b val="1"/>
      <color rgb="00FFFFFF"/>
      <sz val="16"/>
    </font>
  </fonts>
  <fills count="8">
    <fill>
      <patternFill/>
    </fill>
    <fill>
      <patternFill patternType="gray125"/>
    </fill>
    <fill>
      <patternFill patternType="solid">
        <fgColor rgb="004A2AA5"/>
      </patternFill>
    </fill>
    <fill>
      <patternFill patternType="solid">
        <fgColor rgb="00F1EDFB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F6B4A"/>
      </patternFill>
    </fill>
    <fill>
      <patternFill patternType="solid">
        <fgColor rgb="005D3BC4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164" fontId="2" fillId="4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center" vertical="center"/>
    </xf>
    <xf numFmtId="167" fontId="2" fillId="4" borderId="1" applyAlignment="1" pivotButton="0" quotePrefix="0" xfId="0">
      <alignment horizontal="center" vertical="center"/>
    </xf>
    <xf numFmtId="167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165" fontId="2" fillId="5" borderId="1" applyAlignment="1" pivotButton="0" quotePrefix="0" xfId="0">
      <alignment horizontal="center" vertical="center"/>
    </xf>
    <xf numFmtId="166" fontId="2" fillId="5" borderId="1" applyAlignment="1" pivotButton="0" quotePrefix="0" xfId="0">
      <alignment horizontal="center" vertical="center"/>
    </xf>
    <xf numFmtId="167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center" vertical="center"/>
    </xf>
    <xf numFmtId="165" fontId="3" fillId="6" borderId="1" applyAlignment="1" pivotButton="0" quotePrefix="0" xfId="0">
      <alignment horizontal="center" vertical="center"/>
    </xf>
    <xf numFmtId="166" fontId="3" fillId="6" borderId="1" applyAlignment="1" pivotButton="0" quotePrefix="0" xfId="0">
      <alignment horizontal="center" vertical="center"/>
    </xf>
    <xf numFmtId="167" fontId="3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" fontId="3" fillId="6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left" vertical="center"/>
    </xf>
    <xf numFmtId="0" fontId="1" fillId="7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Calibri"/>
        <b val="1"/>
        <color rgb="00FFFFFF"/>
        <sz val="11"/>
      </font>
      <fill>
        <patternFill patternType="solid">
          <fgColor rgb="00DC2626"/>
        </patternFill>
      </fill>
    </dxf>
    <dxf>
      <font>
        <name val="Calibri"/>
        <b val="1"/>
        <color rgb="00000000"/>
        <sz val="10"/>
      </font>
      <fill>
        <patternFill patternType="solid">
          <fgColor rgb="00FF6B4A"/>
        </patternFill>
      </fill>
    </dxf>
    <dxf>
      <font>
        <name val="Calibri"/>
        <b val="1"/>
        <color rgb="00FFFFFF"/>
        <sz val="11"/>
      </font>
      <fill>
        <patternFill patternType="solid">
          <fgColor rgb="0016A34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Capacité et charge par responsable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'Synthèse'!B13</f>
            </strRef>
          </tx>
          <spPr>
            <a:solidFill xmlns:a="http://schemas.openxmlformats.org/drawingml/2006/main">
              <a:srgbClr val="4A2AA5"/>
            </a:solidFill>
            <a:ln xmlns:a="http://schemas.openxmlformats.org/drawingml/2006/main">
              <a:prstDash val="solid"/>
            </a:ln>
          </spPr>
          <cat>
            <numRef>
              <f>'Synthèse'!$A$14:$A$101</f>
            </numRef>
          </cat>
          <val>
            <numRef>
              <f>'Synthèse'!$B$14:$B$101</f>
            </numRef>
          </val>
        </ser>
        <ser>
          <idx val="1"/>
          <order val="1"/>
          <tx>
            <strRef>
              <f>'Synthèse'!C13</f>
            </strRef>
          </tx>
          <spPr>
            <a:solidFill xmlns:a="http://schemas.openxmlformats.org/drawingml/2006/main">
              <a:srgbClr val="FF6B4A"/>
            </a:solidFill>
            <a:ln xmlns:a="http://schemas.openxmlformats.org/drawingml/2006/main">
              <a:prstDash val="solid"/>
            </a:ln>
          </spPr>
          <cat>
            <numRef>
              <f>'Synthèse'!$A$14:$A$101</f>
            </numRef>
          </cat>
          <val>
            <numRef>
              <f>'Synthèse'!$C$14:$C$101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Responsables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Jours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missions par statut</a:t>
            </a:r>
          </a:p>
        </rich>
      </tx>
    </title>
    <plotArea>
      <doughnutChart>
        <varyColors val="1"/>
        <ser>
          <idx val="0"/>
          <order val="0"/>
          <tx>
            <strRef>
              <f>'Synthèse'!I13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F6B4A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cat>
            <numRef>
              <f>'Synthèse'!$H$14:$H$16</f>
            </numRef>
          </cat>
          <val>
            <numRef>
              <f>'Synthèse'!$I$14:$I$16</f>
            </numRef>
          </val>
        </ser>
        <firstSliceAng val="0"/>
        <holeSize val="55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Coût prévisionnel par projet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'Planification'!N1</f>
            </strRef>
          </tx>
          <spPr>
            <a:solidFill xmlns:a="http://schemas.openxmlformats.org/drawingml/2006/main">
              <a:srgbClr val="4A2AA5"/>
            </a:solidFill>
            <a:ln xmlns:a="http://schemas.openxmlformats.org/drawingml/2006/main">
              <a:prstDash val="solid"/>
            </a:ln>
          </spPr>
          <cat>
            <numRef>
              <f>'Planification'!$B$2:$B$101</f>
            </numRef>
          </cat>
          <val>
            <numRef>
              <f>'Planification'!$N$2:$N$101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Projets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1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18</row>
      <rowOff>0</rowOff>
    </from>
    <ext cx="468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104</row>
      <rowOff>0</rowOff>
    </from>
    <ext cx="648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9" customWidth="1" min="2" max="2"/>
    <col width="15" customWidth="1" min="3" max="3"/>
    <col width="22" customWidth="1" min="4" max="4"/>
    <col width="20" customWidth="1" min="5" max="5"/>
    <col width="15" customWidth="1" min="6" max="6"/>
    <col width="15" customWidth="1" min="7" max="7"/>
    <col width="19" customWidth="1" min="8" max="8"/>
    <col width="21" customWidth="1" min="9" max="9"/>
    <col width="22" customWidth="1" min="10" max="10"/>
    <col width="17" customWidth="1" min="11" max="11"/>
    <col width="21" customWidth="1" min="12" max="12"/>
    <col width="19" customWidth="1" min="13" max="13"/>
    <col width="22" customWidth="1" min="14" max="14"/>
    <col width="18" customWidth="1" min="15" max="15"/>
    <col width="28" customWidth="1" min="16" max="16"/>
  </cols>
  <sheetData>
    <row r="1" ht="34" customHeight="1">
      <c r="A1" s="1" t="inlineStr">
        <is>
          <t>ID mission</t>
        </is>
      </c>
      <c r="B1" s="1" t="inlineStr">
        <is>
          <t>Projet / client</t>
        </is>
      </c>
      <c r="C1" s="1" t="inlineStr">
        <is>
          <t>Ville</t>
        </is>
      </c>
      <c r="D1" s="1" t="inlineStr">
        <is>
          <t>Responsable</t>
        </is>
      </c>
      <c r="E1" s="1" t="inlineStr">
        <is>
          <t>Compétence</t>
        </is>
      </c>
      <c r="F1" s="1" t="inlineStr">
        <is>
          <t>Date de début</t>
        </is>
      </c>
      <c r="G1" s="1" t="inlineStr">
        <is>
          <t>Date de fin</t>
        </is>
      </c>
      <c r="H1" s="1" t="inlineStr">
        <is>
          <t>Jours ouvrés période</t>
        </is>
      </c>
      <c r="I1" s="1" t="inlineStr">
        <is>
          <t>Capacité équipe (jours)</t>
        </is>
      </c>
      <c r="J1" s="1" t="inlineStr">
        <is>
          <t>Charge planifiée (jours)</t>
        </is>
      </c>
      <c r="K1" s="1" t="inlineStr">
        <is>
          <t>Taux d’occupation</t>
        </is>
      </c>
      <c r="L1" s="1" t="inlineStr">
        <is>
          <t>Écart de capacité (jours)</t>
        </is>
      </c>
      <c r="M1" s="1" t="inlineStr">
        <is>
          <t>Coût journalier (€)</t>
        </is>
      </c>
      <c r="N1" s="1" t="inlineStr">
        <is>
          <t>Coût prévisionnel (€)</t>
        </is>
      </c>
      <c r="O1" s="1" t="inlineStr">
        <is>
          <t>Statut capacité</t>
        </is>
      </c>
      <c r="P1" s="1" t="inlineStr">
        <is>
          <t>Action recommandée</t>
        </is>
      </c>
    </row>
    <row r="2">
      <c r="A2" s="2" t="inlineStr">
        <is>
          <t>MIS-001</t>
        </is>
      </c>
      <c r="B2" s="3" t="inlineStr">
        <is>
          <t>Déploiement CRM</t>
        </is>
      </c>
      <c r="C2" s="2" t="inlineStr">
        <is>
          <t>Paris</t>
        </is>
      </c>
      <c r="D2" s="3" t="inlineStr">
        <is>
          <t>Camille Martin</t>
        </is>
      </c>
      <c r="E2" s="3" t="inlineStr">
        <is>
          <t>Gestion de projet</t>
        </is>
      </c>
      <c r="F2" s="4" t="n">
        <v>46027</v>
      </c>
      <c r="G2" s="4" t="n">
        <v>46052</v>
      </c>
      <c r="H2" s="5">
        <f>IF(OR(F2="",G2=""),"",IFERROR(NETWORKDAYS(F2,G2),""))</f>
        <v/>
      </c>
      <c r="I2" s="5">
        <f>IF(D2="","",IFERROR(VLOOKUP(D2,'Paramètres'!$A$2:$B$101,2,FALSE),0))</f>
        <v/>
      </c>
      <c r="J2" s="6" t="n">
        <v>12</v>
      </c>
      <c r="K2" s="7">
        <f>IF(OR(J2="",I2="",I2=0),"",IFERROR(J2/I2,0))</f>
        <v/>
      </c>
      <c r="L2" s="5">
        <f>IF(OR(I2="",J2=""),"",I2-J2)</f>
        <v/>
      </c>
      <c r="M2" s="8" t="n">
        <v>720</v>
      </c>
      <c r="N2" s="9">
        <f>IF(OR(J2="",M2=""),"",J2*M2)</f>
        <v/>
      </c>
      <c r="O2" s="10">
        <f>IF(K2="","",IF(K2&gt;1,"Surcharge",IF(K2&gt;=0.8,"À surveiller","Disponible")))</f>
        <v/>
      </c>
      <c r="P2" s="11">
        <f>IF(O2="","",IF(O2="Surcharge","Réaffecter ou sous-traiter",IF(O2="À surveiller","Suivre chaque semaine","Capacité disponible")))</f>
        <v/>
      </c>
    </row>
    <row r="3">
      <c r="A3" s="2" t="inlineStr">
        <is>
          <t>MIS-002</t>
        </is>
      </c>
      <c r="B3" s="3" t="inlineStr">
        <is>
          <t>Migration ERP</t>
        </is>
      </c>
      <c r="C3" s="2" t="inlineStr">
        <is>
          <t>Lyon</t>
        </is>
      </c>
      <c r="D3" s="3" t="inlineStr">
        <is>
          <t>Lucas Bernard</t>
        </is>
      </c>
      <c r="E3" s="3" t="inlineStr">
        <is>
          <t>Développement</t>
        </is>
      </c>
      <c r="F3" s="4" t="n">
        <v>46055</v>
      </c>
      <c r="G3" s="4" t="n">
        <v>46080</v>
      </c>
      <c r="H3" s="12">
        <f>IF(OR(F3="",G3=""),"",IFERROR(NETWORKDAYS(F3,G3),""))</f>
        <v/>
      </c>
      <c r="I3" s="12">
        <f>IF(D3="","",IFERROR(VLOOKUP(D3,'Paramètres'!$A$2:$B$101,2,FALSE),0))</f>
        <v/>
      </c>
      <c r="J3" s="6" t="n">
        <v>15</v>
      </c>
      <c r="K3" s="13">
        <f>IF(OR(J3="",I3="",I3=0),"",IFERROR(J3/I3,0))</f>
        <v/>
      </c>
      <c r="L3" s="12">
        <f>IF(OR(I3="",J3=""),"",I3-J3)</f>
        <v/>
      </c>
      <c r="M3" s="8" t="n">
        <v>650</v>
      </c>
      <c r="N3" s="14">
        <f>IF(OR(J3="",M3=""),"",J3*M3)</f>
        <v/>
      </c>
      <c r="O3" s="15">
        <f>IF(K3="","",IF(K3&gt;1,"Surcharge",IF(K3&gt;=0.8,"À surveiller","Disponible")))</f>
        <v/>
      </c>
      <c r="P3" s="16">
        <f>IF(O3="","",IF(O3="Surcharge","Réaffecter ou sous-traiter",IF(O3="À surveiller","Suivre chaque semaine","Capacité disponible")))</f>
        <v/>
      </c>
    </row>
    <row r="4">
      <c r="A4" s="2" t="inlineStr">
        <is>
          <t>MIS-003</t>
        </is>
      </c>
      <c r="B4" s="3" t="inlineStr">
        <is>
          <t>Refonte site e-commerce</t>
        </is>
      </c>
      <c r="C4" s="2" t="inlineStr">
        <is>
          <t>Marseille</t>
        </is>
      </c>
      <c r="D4" s="3" t="inlineStr">
        <is>
          <t>Emma Dubois</t>
        </is>
      </c>
      <c r="E4" s="3" t="inlineStr">
        <is>
          <t>Design</t>
        </is>
      </c>
      <c r="F4" s="4" t="n">
        <v>46083</v>
      </c>
      <c r="G4" s="4" t="n">
        <v>46108</v>
      </c>
      <c r="H4" s="5">
        <f>IF(OR(F4="",G4=""),"",IFERROR(NETWORKDAYS(F4,G4),""))</f>
        <v/>
      </c>
      <c r="I4" s="5">
        <f>IF(D4="","",IFERROR(VLOOKUP(D4,'Paramètres'!$A$2:$B$101,2,FALSE),0))</f>
        <v/>
      </c>
      <c r="J4" s="6" t="n">
        <v>20</v>
      </c>
      <c r="K4" s="7">
        <f>IF(OR(J4="",I4="",I4=0),"",IFERROR(J4/I4,0))</f>
        <v/>
      </c>
      <c r="L4" s="5">
        <f>IF(OR(I4="",J4=""),"",I4-J4)</f>
        <v/>
      </c>
      <c r="M4" s="8" t="n">
        <v>590</v>
      </c>
      <c r="N4" s="9">
        <f>IF(OR(J4="",M4=""),"",J4*M4)</f>
        <v/>
      </c>
      <c r="O4" s="10">
        <f>IF(K4="","",IF(K4&gt;1,"Surcharge",IF(K4&gt;=0.8,"À surveiller","Disponible")))</f>
        <v/>
      </c>
      <c r="P4" s="11">
        <f>IF(O4="","",IF(O4="Surcharge","Réaffecter ou sous-traiter",IF(O4="À surveiller","Suivre chaque semaine","Capacité disponible")))</f>
        <v/>
      </c>
    </row>
    <row r="5">
      <c r="A5" s="2" t="inlineStr">
        <is>
          <t>MIS-004</t>
        </is>
      </c>
      <c r="B5" s="3" t="inlineStr">
        <is>
          <t>Tableau de bord financier</t>
        </is>
      </c>
      <c r="C5" s="2" t="inlineStr">
        <is>
          <t>Toulouse</t>
        </is>
      </c>
      <c r="D5" s="3" t="inlineStr">
        <is>
          <t>Hugo Moreau</t>
        </is>
      </c>
      <c r="E5" s="3" t="inlineStr">
        <is>
          <t>Data</t>
        </is>
      </c>
      <c r="F5" s="4" t="n">
        <v>46111</v>
      </c>
      <c r="G5" s="4" t="n">
        <v>46136</v>
      </c>
      <c r="H5" s="12">
        <f>IF(OR(F5="",G5=""),"",IFERROR(NETWORKDAYS(F5,G5),""))</f>
        <v/>
      </c>
      <c r="I5" s="12">
        <f>IF(D5="","",IFERROR(VLOOKUP(D5,'Paramètres'!$A$2:$B$101,2,FALSE),0))</f>
        <v/>
      </c>
      <c r="J5" s="6" t="n">
        <v>10</v>
      </c>
      <c r="K5" s="13">
        <f>IF(OR(J5="",I5="",I5=0),"",IFERROR(J5/I5,0))</f>
        <v/>
      </c>
      <c r="L5" s="12">
        <f>IF(OR(I5="",J5=""),"",I5-J5)</f>
        <v/>
      </c>
      <c r="M5" s="8" t="n">
        <v>680</v>
      </c>
      <c r="N5" s="14">
        <f>IF(OR(J5="",M5=""),"",J5*M5)</f>
        <v/>
      </c>
      <c r="O5" s="15">
        <f>IF(K5="","",IF(K5&gt;1,"Surcharge",IF(K5&gt;=0.8,"À surveiller","Disponible")))</f>
        <v/>
      </c>
      <c r="P5" s="16">
        <f>IF(O5="","",IF(O5="Surcharge","Réaffecter ou sous-traiter",IF(O5="À surveiller","Suivre chaque semaine","Capacité disponible")))</f>
        <v/>
      </c>
    </row>
    <row r="6">
      <c r="A6" s="2" t="inlineStr">
        <is>
          <t>MIS-005</t>
        </is>
      </c>
      <c r="B6" s="3" t="inlineStr">
        <is>
          <t>Campagne marketing</t>
        </is>
      </c>
      <c r="C6" s="2" t="inlineStr">
        <is>
          <t>Bordeaux</t>
        </is>
      </c>
      <c r="D6" s="3" t="inlineStr">
        <is>
          <t>Léa Petit</t>
        </is>
      </c>
      <c r="E6" s="3" t="inlineStr">
        <is>
          <t>Marketing</t>
        </is>
      </c>
      <c r="F6" s="4" t="n">
        <v>46118</v>
      </c>
      <c r="G6" s="4" t="n">
        <v>46142</v>
      </c>
      <c r="H6" s="5">
        <f>IF(OR(F6="",G6=""),"",IFERROR(NETWORKDAYS(F6,G6),""))</f>
        <v/>
      </c>
      <c r="I6" s="5">
        <f>IF(D6="","",IFERROR(VLOOKUP(D6,'Paramètres'!$A$2:$B$101,2,FALSE),0))</f>
        <v/>
      </c>
      <c r="J6" s="6" t="n">
        <v>14</v>
      </c>
      <c r="K6" s="7">
        <f>IF(OR(J6="",I6="",I6=0),"",IFERROR(J6/I6,0))</f>
        <v/>
      </c>
      <c r="L6" s="5">
        <f>IF(OR(I6="",J6=""),"",I6-J6)</f>
        <v/>
      </c>
      <c r="M6" s="8" t="n">
        <v>540</v>
      </c>
      <c r="N6" s="9">
        <f>IF(OR(J6="",M6=""),"",J6*M6)</f>
        <v/>
      </c>
      <c r="O6" s="10">
        <f>IF(K6="","",IF(K6&gt;1,"Surcharge",IF(K6&gt;=0.8,"À surveiller","Disponible")))</f>
        <v/>
      </c>
      <c r="P6" s="11">
        <f>IF(O6="","",IF(O6="Surcharge","Réaffecter ou sous-traiter",IF(O6="À surveiller","Suivre chaque semaine","Capacité disponible")))</f>
        <v/>
      </c>
    </row>
    <row r="7">
      <c r="A7" s="2" t="inlineStr">
        <is>
          <t>MIS-006</t>
        </is>
      </c>
      <c r="B7" s="3" t="inlineStr">
        <is>
          <t>Application mobile</t>
        </is>
      </c>
      <c r="C7" s="2" t="inlineStr">
        <is>
          <t>Lille</t>
        </is>
      </c>
      <c r="D7" s="3" t="inlineStr">
        <is>
          <t>Louis Robert</t>
        </is>
      </c>
      <c r="E7" s="3" t="inlineStr">
        <is>
          <t>Développement</t>
        </is>
      </c>
      <c r="F7" s="4" t="n">
        <v>46146</v>
      </c>
      <c r="G7" s="4" t="n">
        <v>46171</v>
      </c>
      <c r="H7" s="12">
        <f>IF(OR(F7="",G7=""),"",IFERROR(NETWORKDAYS(F7,G7),""))</f>
        <v/>
      </c>
      <c r="I7" s="12">
        <f>IF(D7="","",IFERROR(VLOOKUP(D7,'Paramètres'!$A$2:$B$101,2,FALSE),0))</f>
        <v/>
      </c>
      <c r="J7" s="6" t="n">
        <v>24</v>
      </c>
      <c r="K7" s="13">
        <f>IF(OR(J7="",I7="",I7=0),"",IFERROR(J7/I7,0))</f>
        <v/>
      </c>
      <c r="L7" s="12">
        <f>IF(OR(I7="",J7=""),"",I7-J7)</f>
        <v/>
      </c>
      <c r="M7" s="8" t="n">
        <v>640</v>
      </c>
      <c r="N7" s="14">
        <f>IF(OR(J7="",M7=""),"",J7*M7)</f>
        <v/>
      </c>
      <c r="O7" s="15">
        <f>IF(K7="","",IF(K7&gt;1,"Surcharge",IF(K7&gt;=0.8,"À surveiller","Disponible")))</f>
        <v/>
      </c>
      <c r="P7" s="16">
        <f>IF(O7="","",IF(O7="Surcharge","Réaffecter ou sous-traiter",IF(O7="À surveiller","Suivre chaque semaine","Capacité disponible")))</f>
        <v/>
      </c>
    </row>
    <row r="8">
      <c r="A8" s="2" t="inlineStr">
        <is>
          <t>MIS-007</t>
        </is>
      </c>
      <c r="B8" s="3" t="inlineStr">
        <is>
          <t>Audit RGPD</t>
        </is>
      </c>
      <c r="C8" s="2" t="inlineStr">
        <is>
          <t>Nantes</t>
        </is>
      </c>
      <c r="D8" s="3" t="inlineStr">
        <is>
          <t>Chloé Richard</t>
        </is>
      </c>
      <c r="E8" s="3" t="inlineStr">
        <is>
          <t>QA</t>
        </is>
      </c>
      <c r="F8" s="4" t="n">
        <v>46153</v>
      </c>
      <c r="G8" s="4" t="n">
        <v>46178</v>
      </c>
      <c r="H8" s="5">
        <f>IF(OR(F8="",G8=""),"",IFERROR(NETWORKDAYS(F8,G8),""))</f>
        <v/>
      </c>
      <c r="I8" s="5">
        <f>IF(D8="","",IFERROR(VLOOKUP(D8,'Paramètres'!$A$2:$B$101,2,FALSE),0))</f>
        <v/>
      </c>
      <c r="J8" s="6" t="n">
        <v>13</v>
      </c>
      <c r="K8" s="7">
        <f>IF(OR(J8="",I8="",I8=0),"",IFERROR(J8/I8,0))</f>
        <v/>
      </c>
      <c r="L8" s="5">
        <f>IF(OR(I8="",J8=""),"",I8-J8)</f>
        <v/>
      </c>
      <c r="M8" s="8" t="n">
        <v>560</v>
      </c>
      <c r="N8" s="9">
        <f>IF(OR(J8="",M8=""),"",J8*M8)</f>
        <v/>
      </c>
      <c r="O8" s="10">
        <f>IF(K8="","",IF(K8&gt;1,"Surcharge",IF(K8&gt;=0.8,"À surveiller","Disponible")))</f>
        <v/>
      </c>
      <c r="P8" s="11">
        <f>IF(O8="","",IF(O8="Surcharge","Réaffecter ou sous-traiter",IF(O8="À surveiller","Suivre chaque semaine","Capacité disponible")))</f>
        <v/>
      </c>
    </row>
    <row r="9">
      <c r="A9" s="2" t="inlineStr">
        <is>
          <t>MIS-008</t>
        </is>
      </c>
      <c r="B9" s="3" t="inlineStr">
        <is>
          <t>Infrastructure cloud</t>
        </is>
      </c>
      <c r="C9" s="2" t="inlineStr">
        <is>
          <t>Strasbourg</t>
        </is>
      </c>
      <c r="D9" s="3" t="inlineStr">
        <is>
          <t>Nathan Garcia</t>
        </is>
      </c>
      <c r="E9" s="3" t="inlineStr">
        <is>
          <t>Infrastructure</t>
        </is>
      </c>
      <c r="F9" s="4" t="n">
        <v>46174</v>
      </c>
      <c r="G9" s="4" t="n">
        <v>46192</v>
      </c>
      <c r="H9" s="12">
        <f>IF(OR(F9="",G9=""),"",IFERROR(NETWORKDAYS(F9,G9),""))</f>
        <v/>
      </c>
      <c r="I9" s="12">
        <f>IF(D9="","",IFERROR(VLOOKUP(D9,'Paramètres'!$A$2:$B$101,2,FALSE),0))</f>
        <v/>
      </c>
      <c r="J9" s="6" t="n">
        <v>15</v>
      </c>
      <c r="K9" s="13">
        <f>IF(OR(J9="",I9="",I9=0),"",IFERROR(J9/I9,0))</f>
        <v/>
      </c>
      <c r="L9" s="12">
        <f>IF(OR(I9="",J9=""),"",I9-J9)</f>
        <v/>
      </c>
      <c r="M9" s="8" t="n">
        <v>690</v>
      </c>
      <c r="N9" s="14">
        <f>IF(OR(J9="",M9=""),"",J9*M9)</f>
        <v/>
      </c>
      <c r="O9" s="15">
        <f>IF(K9="","",IF(K9&gt;1,"Surcharge",IF(K9&gt;=0.8,"À surveiller","Disponible")))</f>
        <v/>
      </c>
      <c r="P9" s="16">
        <f>IF(O9="","",IF(O9="Surcharge","Réaffecter ou sous-traiter",IF(O9="À surveiller","Suivre chaque semaine","Capacité disponible")))</f>
        <v/>
      </c>
    </row>
    <row r="10">
      <c r="A10" s="2" t="inlineStr">
        <is>
          <t>MIS-009</t>
        </is>
      </c>
      <c r="B10" s="3" t="inlineStr">
        <is>
          <t>Automatisation comptable</t>
        </is>
      </c>
      <c r="C10" s="2" t="inlineStr">
        <is>
          <t>Nice</t>
        </is>
      </c>
      <c r="D10" s="3" t="inlineStr">
        <is>
          <t>Manon Leroy</t>
        </is>
      </c>
      <c r="E10" s="3" t="inlineStr">
        <is>
          <t>Finance</t>
        </is>
      </c>
      <c r="F10" s="4" t="n">
        <v>46181</v>
      </c>
      <c r="G10" s="4" t="n">
        <v>46203</v>
      </c>
      <c r="H10" s="5">
        <f>IF(OR(F10="",G10=""),"",IFERROR(NETWORKDAYS(F10,G10),""))</f>
        <v/>
      </c>
      <c r="I10" s="5">
        <f>IF(D10="","",IFERROR(VLOOKUP(D10,'Paramètres'!$A$2:$B$101,2,FALSE),0))</f>
        <v/>
      </c>
      <c r="J10" s="6" t="n">
        <v>21</v>
      </c>
      <c r="K10" s="7">
        <f>IF(OR(J10="",I10="",I10=0),"",IFERROR(J10/I10,0))</f>
        <v/>
      </c>
      <c r="L10" s="5">
        <f>IF(OR(I10="",J10=""),"",I10-J10)</f>
        <v/>
      </c>
      <c r="M10" s="8" t="n">
        <v>610</v>
      </c>
      <c r="N10" s="9">
        <f>IF(OR(J10="",M10=""),"",J10*M10)</f>
        <v/>
      </c>
      <c r="O10" s="10">
        <f>IF(K10="","",IF(K10&gt;1,"Surcharge",IF(K10&gt;=0.8,"À surveiller","Disponible")))</f>
        <v/>
      </c>
      <c r="P10" s="11">
        <f>IF(O10="","",IF(O10="Surcharge","Réaffecter ou sous-traiter",IF(O10="À surveiller","Suivre chaque semaine","Capacité disponible")))</f>
        <v/>
      </c>
    </row>
    <row r="11">
      <c r="A11" s="2" t="n"/>
      <c r="B11" s="3" t="n"/>
      <c r="C11" s="2" t="n"/>
      <c r="D11" s="3" t="n"/>
      <c r="E11" s="3" t="n"/>
      <c r="F11" s="4" t="n"/>
      <c r="G11" s="4" t="n"/>
      <c r="H11" s="12">
        <f>IF(OR(F11="",G11=""),"",IFERROR(NETWORKDAYS(F11,G11),""))</f>
        <v/>
      </c>
      <c r="I11" s="12">
        <f>IF(D11="","",IFERROR(VLOOKUP(D11,'Paramètres'!$A$2:$B$101,2,FALSE),0))</f>
        <v/>
      </c>
      <c r="J11" s="6" t="n"/>
      <c r="K11" s="13">
        <f>IF(OR(J11="",I11="",I11=0),"",IFERROR(J11/I11,0))</f>
        <v/>
      </c>
      <c r="L11" s="12">
        <f>IF(OR(I11="",J11=""),"",I11-J11)</f>
        <v/>
      </c>
      <c r="M11" s="8" t="n"/>
      <c r="N11" s="14">
        <f>IF(OR(J11="",M11=""),"",J11*M11)</f>
        <v/>
      </c>
      <c r="O11" s="15">
        <f>IF(K11="","",IF(K11&gt;1,"Surcharge",IF(K11&gt;=0.8,"À surveiller","Disponible")))</f>
        <v/>
      </c>
      <c r="P11" s="16">
        <f>IF(O11="","",IF(O11="Surcharge","Réaffecter ou sous-traiter",IF(O11="À surveiller","Suivre chaque semaine","Capacité disponible")))</f>
        <v/>
      </c>
    </row>
    <row r="12">
      <c r="A12" s="2" t="n"/>
      <c r="B12" s="3" t="n"/>
      <c r="C12" s="2" t="n"/>
      <c r="D12" s="3" t="n"/>
      <c r="E12" s="3" t="n"/>
      <c r="F12" s="4" t="n"/>
      <c r="G12" s="4" t="n"/>
      <c r="H12" s="5">
        <f>IF(OR(F12="",G12=""),"",IFERROR(NETWORKDAYS(F12,G12),""))</f>
        <v/>
      </c>
      <c r="I12" s="5">
        <f>IF(D12="","",IFERROR(VLOOKUP(D12,'Paramètres'!$A$2:$B$101,2,FALSE),0))</f>
        <v/>
      </c>
      <c r="J12" s="6" t="n"/>
      <c r="K12" s="7">
        <f>IF(OR(J12="",I12="",I12=0),"",IFERROR(J12/I12,0))</f>
        <v/>
      </c>
      <c r="L12" s="5">
        <f>IF(OR(I12="",J12=""),"",I12-J12)</f>
        <v/>
      </c>
      <c r="M12" s="8" t="n"/>
      <c r="N12" s="9">
        <f>IF(OR(J12="",M12=""),"",J12*M12)</f>
        <v/>
      </c>
      <c r="O12" s="10">
        <f>IF(K12="","",IF(K12&gt;1,"Surcharge",IF(K12&gt;=0.8,"À surveiller","Disponible")))</f>
        <v/>
      </c>
      <c r="P12" s="11">
        <f>IF(O12="","",IF(O12="Surcharge","Réaffecter ou sous-traiter",IF(O12="À surveiller","Suivre chaque semaine","Capacité disponible")))</f>
        <v/>
      </c>
    </row>
    <row r="13">
      <c r="A13" s="2" t="n"/>
      <c r="B13" s="3" t="n"/>
      <c r="C13" s="2" t="n"/>
      <c r="D13" s="3" t="n"/>
      <c r="E13" s="3" t="n"/>
      <c r="F13" s="4" t="n"/>
      <c r="G13" s="4" t="n"/>
      <c r="H13" s="12">
        <f>IF(OR(F13="",G13=""),"",IFERROR(NETWORKDAYS(F13,G13),""))</f>
        <v/>
      </c>
      <c r="I13" s="12">
        <f>IF(D13="","",IFERROR(VLOOKUP(D13,'Paramètres'!$A$2:$B$101,2,FALSE),0))</f>
        <v/>
      </c>
      <c r="J13" s="6" t="n"/>
      <c r="K13" s="13">
        <f>IF(OR(J13="",I13="",I13=0),"",IFERROR(J13/I13,0))</f>
        <v/>
      </c>
      <c r="L13" s="12">
        <f>IF(OR(I13="",J13=""),"",I13-J13)</f>
        <v/>
      </c>
      <c r="M13" s="8" t="n"/>
      <c r="N13" s="14">
        <f>IF(OR(J13="",M13=""),"",J13*M13)</f>
        <v/>
      </c>
      <c r="O13" s="15">
        <f>IF(K13="","",IF(K13&gt;1,"Surcharge",IF(K13&gt;=0.8,"À surveiller","Disponible")))</f>
        <v/>
      </c>
      <c r="P13" s="16">
        <f>IF(O13="","",IF(O13="Surcharge","Réaffecter ou sous-traiter",IF(O13="À surveiller","Suivre chaque semaine","Capacité disponible")))</f>
        <v/>
      </c>
    </row>
    <row r="14">
      <c r="A14" s="2" t="n"/>
      <c r="B14" s="3" t="n"/>
      <c r="C14" s="2" t="n"/>
      <c r="D14" s="3" t="n"/>
      <c r="E14" s="3" t="n"/>
      <c r="F14" s="4" t="n"/>
      <c r="G14" s="4" t="n"/>
      <c r="H14" s="5">
        <f>IF(OR(F14="",G14=""),"",IFERROR(NETWORKDAYS(F14,G14),""))</f>
        <v/>
      </c>
      <c r="I14" s="5">
        <f>IF(D14="","",IFERROR(VLOOKUP(D14,'Paramètres'!$A$2:$B$101,2,FALSE),0))</f>
        <v/>
      </c>
      <c r="J14" s="6" t="n"/>
      <c r="K14" s="7">
        <f>IF(OR(J14="",I14="",I14=0),"",IFERROR(J14/I14,0))</f>
        <v/>
      </c>
      <c r="L14" s="5">
        <f>IF(OR(I14="",J14=""),"",I14-J14)</f>
        <v/>
      </c>
      <c r="M14" s="8" t="n"/>
      <c r="N14" s="9">
        <f>IF(OR(J14="",M14=""),"",J14*M14)</f>
        <v/>
      </c>
      <c r="O14" s="10">
        <f>IF(K14="","",IF(K14&gt;1,"Surcharge",IF(K14&gt;=0.8,"À surveiller","Disponible")))</f>
        <v/>
      </c>
      <c r="P14" s="11">
        <f>IF(O14="","",IF(O14="Surcharge","Réaffecter ou sous-traiter",IF(O14="À surveiller","Suivre chaque semaine","Capacité disponible")))</f>
        <v/>
      </c>
    </row>
    <row r="15">
      <c r="A15" s="2" t="n"/>
      <c r="B15" s="3" t="n"/>
      <c r="C15" s="2" t="n"/>
      <c r="D15" s="3" t="n"/>
      <c r="E15" s="3" t="n"/>
      <c r="F15" s="4" t="n"/>
      <c r="G15" s="4" t="n"/>
      <c r="H15" s="12">
        <f>IF(OR(F15="",G15=""),"",IFERROR(NETWORKDAYS(F15,G15),""))</f>
        <v/>
      </c>
      <c r="I15" s="12">
        <f>IF(D15="","",IFERROR(VLOOKUP(D15,'Paramètres'!$A$2:$B$101,2,FALSE),0))</f>
        <v/>
      </c>
      <c r="J15" s="6" t="n"/>
      <c r="K15" s="13">
        <f>IF(OR(J15="",I15="",I15=0),"",IFERROR(J15/I15,0))</f>
        <v/>
      </c>
      <c r="L15" s="12">
        <f>IF(OR(I15="",J15=""),"",I15-J15)</f>
        <v/>
      </c>
      <c r="M15" s="8" t="n"/>
      <c r="N15" s="14">
        <f>IF(OR(J15="",M15=""),"",J15*M15)</f>
        <v/>
      </c>
      <c r="O15" s="15">
        <f>IF(K15="","",IF(K15&gt;1,"Surcharge",IF(K15&gt;=0.8,"À surveiller","Disponible")))</f>
        <v/>
      </c>
      <c r="P15" s="16">
        <f>IF(O15="","",IF(O15="Surcharge","Réaffecter ou sous-traiter",IF(O15="À surveiller","Suivre chaque semaine","Capacité disponible")))</f>
        <v/>
      </c>
    </row>
    <row r="16">
      <c r="A16" s="2" t="n"/>
      <c r="B16" s="3" t="n"/>
      <c r="C16" s="2" t="n"/>
      <c r="D16" s="3" t="n"/>
      <c r="E16" s="3" t="n"/>
      <c r="F16" s="4" t="n"/>
      <c r="G16" s="4" t="n"/>
      <c r="H16" s="5">
        <f>IF(OR(F16="",G16=""),"",IFERROR(NETWORKDAYS(F16,G16),""))</f>
        <v/>
      </c>
      <c r="I16" s="5">
        <f>IF(D16="","",IFERROR(VLOOKUP(D16,'Paramètres'!$A$2:$B$101,2,FALSE),0))</f>
        <v/>
      </c>
      <c r="J16" s="6" t="n"/>
      <c r="K16" s="7">
        <f>IF(OR(J16="",I16="",I16=0),"",IFERROR(J16/I16,0))</f>
        <v/>
      </c>
      <c r="L16" s="5">
        <f>IF(OR(I16="",J16=""),"",I16-J16)</f>
        <v/>
      </c>
      <c r="M16" s="8" t="n"/>
      <c r="N16" s="9">
        <f>IF(OR(J16="",M16=""),"",J16*M16)</f>
        <v/>
      </c>
      <c r="O16" s="10">
        <f>IF(K16="","",IF(K16&gt;1,"Surcharge",IF(K16&gt;=0.8,"À surveiller","Disponible")))</f>
        <v/>
      </c>
      <c r="P16" s="11">
        <f>IF(O16="","",IF(O16="Surcharge","Réaffecter ou sous-traiter",IF(O16="À surveiller","Suivre chaque semaine","Capacité disponible")))</f>
        <v/>
      </c>
    </row>
    <row r="17">
      <c r="A17" s="2" t="n"/>
      <c r="B17" s="3" t="n"/>
      <c r="C17" s="2" t="n"/>
      <c r="D17" s="3" t="n"/>
      <c r="E17" s="3" t="n"/>
      <c r="F17" s="4" t="n"/>
      <c r="G17" s="4" t="n"/>
      <c r="H17" s="12">
        <f>IF(OR(F17="",G17=""),"",IFERROR(NETWORKDAYS(F17,G17),""))</f>
        <v/>
      </c>
      <c r="I17" s="12">
        <f>IF(D17="","",IFERROR(VLOOKUP(D17,'Paramètres'!$A$2:$B$101,2,FALSE),0))</f>
        <v/>
      </c>
      <c r="J17" s="6" t="n"/>
      <c r="K17" s="13">
        <f>IF(OR(J17="",I17="",I17=0),"",IFERROR(J17/I17,0))</f>
        <v/>
      </c>
      <c r="L17" s="12">
        <f>IF(OR(I17="",J17=""),"",I17-J17)</f>
        <v/>
      </c>
      <c r="M17" s="8" t="n"/>
      <c r="N17" s="14">
        <f>IF(OR(J17="",M17=""),"",J17*M17)</f>
        <v/>
      </c>
      <c r="O17" s="15">
        <f>IF(K17="","",IF(K17&gt;1,"Surcharge",IF(K17&gt;=0.8,"À surveiller","Disponible")))</f>
        <v/>
      </c>
      <c r="P17" s="16">
        <f>IF(O17="","",IF(O17="Surcharge","Réaffecter ou sous-traiter",IF(O17="À surveiller","Suivre chaque semaine","Capacité disponible")))</f>
        <v/>
      </c>
    </row>
    <row r="18">
      <c r="A18" s="2" t="n"/>
      <c r="B18" s="3" t="n"/>
      <c r="C18" s="2" t="n"/>
      <c r="D18" s="3" t="n"/>
      <c r="E18" s="3" t="n"/>
      <c r="F18" s="4" t="n"/>
      <c r="G18" s="4" t="n"/>
      <c r="H18" s="5">
        <f>IF(OR(F18="",G18=""),"",IFERROR(NETWORKDAYS(F18,G18),""))</f>
        <v/>
      </c>
      <c r="I18" s="5">
        <f>IF(D18="","",IFERROR(VLOOKUP(D18,'Paramètres'!$A$2:$B$101,2,FALSE),0))</f>
        <v/>
      </c>
      <c r="J18" s="6" t="n"/>
      <c r="K18" s="7">
        <f>IF(OR(J18="",I18="",I18=0),"",IFERROR(J18/I18,0))</f>
        <v/>
      </c>
      <c r="L18" s="5">
        <f>IF(OR(I18="",J18=""),"",I18-J18)</f>
        <v/>
      </c>
      <c r="M18" s="8" t="n"/>
      <c r="N18" s="9">
        <f>IF(OR(J18="",M18=""),"",J18*M18)</f>
        <v/>
      </c>
      <c r="O18" s="10">
        <f>IF(K18="","",IF(K18&gt;1,"Surcharge",IF(K18&gt;=0.8,"À surveiller","Disponible")))</f>
        <v/>
      </c>
      <c r="P18" s="11">
        <f>IF(O18="","",IF(O18="Surcharge","Réaffecter ou sous-traiter",IF(O18="À surveiller","Suivre chaque semaine","Capacité disponible")))</f>
        <v/>
      </c>
    </row>
    <row r="19">
      <c r="A19" s="2" t="n"/>
      <c r="B19" s="3" t="n"/>
      <c r="C19" s="2" t="n"/>
      <c r="D19" s="3" t="n"/>
      <c r="E19" s="3" t="n"/>
      <c r="F19" s="4" t="n"/>
      <c r="G19" s="4" t="n"/>
      <c r="H19" s="12">
        <f>IF(OR(F19="",G19=""),"",IFERROR(NETWORKDAYS(F19,G19),""))</f>
        <v/>
      </c>
      <c r="I19" s="12">
        <f>IF(D19="","",IFERROR(VLOOKUP(D19,'Paramètres'!$A$2:$B$101,2,FALSE),0))</f>
        <v/>
      </c>
      <c r="J19" s="6" t="n"/>
      <c r="K19" s="13">
        <f>IF(OR(J19="",I19="",I19=0),"",IFERROR(J19/I19,0))</f>
        <v/>
      </c>
      <c r="L19" s="12">
        <f>IF(OR(I19="",J19=""),"",I19-J19)</f>
        <v/>
      </c>
      <c r="M19" s="8" t="n"/>
      <c r="N19" s="14">
        <f>IF(OR(J19="",M19=""),"",J19*M19)</f>
        <v/>
      </c>
      <c r="O19" s="15">
        <f>IF(K19="","",IF(K19&gt;1,"Surcharge",IF(K19&gt;=0.8,"À surveiller","Disponible")))</f>
        <v/>
      </c>
      <c r="P19" s="16">
        <f>IF(O19="","",IF(O19="Surcharge","Réaffecter ou sous-traiter",IF(O19="À surveiller","Suivre chaque semaine","Capacité disponible")))</f>
        <v/>
      </c>
    </row>
    <row r="20">
      <c r="A20" s="2" t="n"/>
      <c r="B20" s="3" t="n"/>
      <c r="C20" s="2" t="n"/>
      <c r="D20" s="3" t="n"/>
      <c r="E20" s="3" t="n"/>
      <c r="F20" s="4" t="n"/>
      <c r="G20" s="4" t="n"/>
      <c r="H20" s="5">
        <f>IF(OR(F20="",G20=""),"",IFERROR(NETWORKDAYS(F20,G20),""))</f>
        <v/>
      </c>
      <c r="I20" s="5">
        <f>IF(D20="","",IFERROR(VLOOKUP(D20,'Paramètres'!$A$2:$B$101,2,FALSE),0))</f>
        <v/>
      </c>
      <c r="J20" s="6" t="n"/>
      <c r="K20" s="7">
        <f>IF(OR(J20="",I20="",I20=0),"",IFERROR(J20/I20,0))</f>
        <v/>
      </c>
      <c r="L20" s="5">
        <f>IF(OR(I20="",J20=""),"",I20-J20)</f>
        <v/>
      </c>
      <c r="M20" s="8" t="n"/>
      <c r="N20" s="9">
        <f>IF(OR(J20="",M20=""),"",J20*M20)</f>
        <v/>
      </c>
      <c r="O20" s="10">
        <f>IF(K20="","",IF(K20&gt;1,"Surcharge",IF(K20&gt;=0.8,"À surveiller","Disponible")))</f>
        <v/>
      </c>
      <c r="P20" s="11">
        <f>IF(O20="","",IF(O20="Surcharge","Réaffecter ou sous-traiter",IF(O20="À surveiller","Suivre chaque semaine","Capacité disponible")))</f>
        <v/>
      </c>
    </row>
    <row r="21">
      <c r="A21" s="2" t="n"/>
      <c r="B21" s="3" t="n"/>
      <c r="C21" s="2" t="n"/>
      <c r="D21" s="3" t="n"/>
      <c r="E21" s="3" t="n"/>
      <c r="F21" s="4" t="n"/>
      <c r="G21" s="4" t="n"/>
      <c r="H21" s="12">
        <f>IF(OR(F21="",G21=""),"",IFERROR(NETWORKDAYS(F21,G21),""))</f>
        <v/>
      </c>
      <c r="I21" s="12">
        <f>IF(D21="","",IFERROR(VLOOKUP(D21,'Paramètres'!$A$2:$B$101,2,FALSE),0))</f>
        <v/>
      </c>
      <c r="J21" s="6" t="n"/>
      <c r="K21" s="13">
        <f>IF(OR(J21="",I21="",I21=0),"",IFERROR(J21/I21,0))</f>
        <v/>
      </c>
      <c r="L21" s="12">
        <f>IF(OR(I21="",J21=""),"",I21-J21)</f>
        <v/>
      </c>
      <c r="M21" s="8" t="n"/>
      <c r="N21" s="14">
        <f>IF(OR(J21="",M21=""),"",J21*M21)</f>
        <v/>
      </c>
      <c r="O21" s="15">
        <f>IF(K21="","",IF(K21&gt;1,"Surcharge",IF(K21&gt;=0.8,"À surveiller","Disponible")))</f>
        <v/>
      </c>
      <c r="P21" s="16">
        <f>IF(O21="","",IF(O21="Surcharge","Réaffecter ou sous-traiter",IF(O21="À surveiller","Suivre chaque semaine","Capacité disponible")))</f>
        <v/>
      </c>
    </row>
    <row r="22">
      <c r="A22" s="2" t="n"/>
      <c r="B22" s="3" t="n"/>
      <c r="C22" s="2" t="n"/>
      <c r="D22" s="3" t="n"/>
      <c r="E22" s="3" t="n"/>
      <c r="F22" s="4" t="n"/>
      <c r="G22" s="4" t="n"/>
      <c r="H22" s="5">
        <f>IF(OR(F22="",G22=""),"",IFERROR(NETWORKDAYS(F22,G22),""))</f>
        <v/>
      </c>
      <c r="I22" s="5">
        <f>IF(D22="","",IFERROR(VLOOKUP(D22,'Paramètres'!$A$2:$B$101,2,FALSE),0))</f>
        <v/>
      </c>
      <c r="J22" s="6" t="n"/>
      <c r="K22" s="7">
        <f>IF(OR(J22="",I22="",I22=0),"",IFERROR(J22/I22,0))</f>
        <v/>
      </c>
      <c r="L22" s="5">
        <f>IF(OR(I22="",J22=""),"",I22-J22)</f>
        <v/>
      </c>
      <c r="M22" s="8" t="n"/>
      <c r="N22" s="9">
        <f>IF(OR(J22="",M22=""),"",J22*M22)</f>
        <v/>
      </c>
      <c r="O22" s="10">
        <f>IF(K22="","",IF(K22&gt;1,"Surcharge",IF(K22&gt;=0.8,"À surveiller","Disponible")))</f>
        <v/>
      </c>
      <c r="P22" s="11">
        <f>IF(O22="","",IF(O22="Surcharge","Réaffecter ou sous-traiter",IF(O22="À surveiller","Suivre chaque semaine","Capacité disponible")))</f>
        <v/>
      </c>
    </row>
    <row r="23">
      <c r="A23" s="2" t="n"/>
      <c r="B23" s="3" t="n"/>
      <c r="C23" s="2" t="n"/>
      <c r="D23" s="3" t="n"/>
      <c r="E23" s="3" t="n"/>
      <c r="F23" s="4" t="n"/>
      <c r="G23" s="4" t="n"/>
      <c r="H23" s="12">
        <f>IF(OR(F23="",G23=""),"",IFERROR(NETWORKDAYS(F23,G23),""))</f>
        <v/>
      </c>
      <c r="I23" s="12">
        <f>IF(D23="","",IFERROR(VLOOKUP(D23,'Paramètres'!$A$2:$B$101,2,FALSE),0))</f>
        <v/>
      </c>
      <c r="J23" s="6" t="n"/>
      <c r="K23" s="13">
        <f>IF(OR(J23="",I23="",I23=0),"",IFERROR(J23/I23,0))</f>
        <v/>
      </c>
      <c r="L23" s="12">
        <f>IF(OR(I23="",J23=""),"",I23-J23)</f>
        <v/>
      </c>
      <c r="M23" s="8" t="n"/>
      <c r="N23" s="14">
        <f>IF(OR(J23="",M23=""),"",J23*M23)</f>
        <v/>
      </c>
      <c r="O23" s="15">
        <f>IF(K23="","",IF(K23&gt;1,"Surcharge",IF(K23&gt;=0.8,"À surveiller","Disponible")))</f>
        <v/>
      </c>
      <c r="P23" s="16">
        <f>IF(O23="","",IF(O23="Surcharge","Réaffecter ou sous-traiter",IF(O23="À surveiller","Suivre chaque semaine","Capacité disponible")))</f>
        <v/>
      </c>
    </row>
    <row r="24">
      <c r="A24" s="2" t="n"/>
      <c r="B24" s="3" t="n"/>
      <c r="C24" s="2" t="n"/>
      <c r="D24" s="3" t="n"/>
      <c r="E24" s="3" t="n"/>
      <c r="F24" s="4" t="n"/>
      <c r="G24" s="4" t="n"/>
      <c r="H24" s="5">
        <f>IF(OR(F24="",G24=""),"",IFERROR(NETWORKDAYS(F24,G24),""))</f>
        <v/>
      </c>
      <c r="I24" s="5">
        <f>IF(D24="","",IFERROR(VLOOKUP(D24,'Paramètres'!$A$2:$B$101,2,FALSE),0))</f>
        <v/>
      </c>
      <c r="J24" s="6" t="n"/>
      <c r="K24" s="7">
        <f>IF(OR(J24="",I24="",I24=0),"",IFERROR(J24/I24,0))</f>
        <v/>
      </c>
      <c r="L24" s="5">
        <f>IF(OR(I24="",J24=""),"",I24-J24)</f>
        <v/>
      </c>
      <c r="M24" s="8" t="n"/>
      <c r="N24" s="9">
        <f>IF(OR(J24="",M24=""),"",J24*M24)</f>
        <v/>
      </c>
      <c r="O24" s="10">
        <f>IF(K24="","",IF(K24&gt;1,"Surcharge",IF(K24&gt;=0.8,"À surveiller","Disponible")))</f>
        <v/>
      </c>
      <c r="P24" s="11">
        <f>IF(O24="","",IF(O24="Surcharge","Réaffecter ou sous-traiter",IF(O24="À surveiller","Suivre chaque semaine","Capacité disponible")))</f>
        <v/>
      </c>
    </row>
    <row r="25">
      <c r="A25" s="2" t="n"/>
      <c r="B25" s="3" t="n"/>
      <c r="C25" s="2" t="n"/>
      <c r="D25" s="3" t="n"/>
      <c r="E25" s="3" t="n"/>
      <c r="F25" s="4" t="n"/>
      <c r="G25" s="4" t="n"/>
      <c r="H25" s="12">
        <f>IF(OR(F25="",G25=""),"",IFERROR(NETWORKDAYS(F25,G25),""))</f>
        <v/>
      </c>
      <c r="I25" s="12">
        <f>IF(D25="","",IFERROR(VLOOKUP(D25,'Paramètres'!$A$2:$B$101,2,FALSE),0))</f>
        <v/>
      </c>
      <c r="J25" s="6" t="n"/>
      <c r="K25" s="13">
        <f>IF(OR(J25="",I25="",I25=0),"",IFERROR(J25/I25,0))</f>
        <v/>
      </c>
      <c r="L25" s="12">
        <f>IF(OR(I25="",J25=""),"",I25-J25)</f>
        <v/>
      </c>
      <c r="M25" s="8" t="n"/>
      <c r="N25" s="14">
        <f>IF(OR(J25="",M25=""),"",J25*M25)</f>
        <v/>
      </c>
      <c r="O25" s="15">
        <f>IF(K25="","",IF(K25&gt;1,"Surcharge",IF(K25&gt;=0.8,"À surveiller","Disponible")))</f>
        <v/>
      </c>
      <c r="P25" s="16">
        <f>IF(O25="","",IF(O25="Surcharge","Réaffecter ou sous-traiter",IF(O25="À surveiller","Suivre chaque semaine","Capacité disponible")))</f>
        <v/>
      </c>
    </row>
    <row r="26">
      <c r="A26" s="2" t="n"/>
      <c r="B26" s="3" t="n"/>
      <c r="C26" s="2" t="n"/>
      <c r="D26" s="3" t="n"/>
      <c r="E26" s="3" t="n"/>
      <c r="F26" s="4" t="n"/>
      <c r="G26" s="4" t="n"/>
      <c r="H26" s="5">
        <f>IF(OR(F26="",G26=""),"",IFERROR(NETWORKDAYS(F26,G26),""))</f>
        <v/>
      </c>
      <c r="I26" s="5">
        <f>IF(D26="","",IFERROR(VLOOKUP(D26,'Paramètres'!$A$2:$B$101,2,FALSE),0))</f>
        <v/>
      </c>
      <c r="J26" s="6" t="n"/>
      <c r="K26" s="7">
        <f>IF(OR(J26="",I26="",I26=0),"",IFERROR(J26/I26,0))</f>
        <v/>
      </c>
      <c r="L26" s="5">
        <f>IF(OR(I26="",J26=""),"",I26-J26)</f>
        <v/>
      </c>
      <c r="M26" s="8" t="n"/>
      <c r="N26" s="9">
        <f>IF(OR(J26="",M26=""),"",J26*M26)</f>
        <v/>
      </c>
      <c r="O26" s="10">
        <f>IF(K26="","",IF(K26&gt;1,"Surcharge",IF(K26&gt;=0.8,"À surveiller","Disponible")))</f>
        <v/>
      </c>
      <c r="P26" s="11">
        <f>IF(O26="","",IF(O26="Surcharge","Réaffecter ou sous-traiter",IF(O26="À surveiller","Suivre chaque semaine","Capacité disponible")))</f>
        <v/>
      </c>
    </row>
    <row r="27">
      <c r="A27" s="2" t="n"/>
      <c r="B27" s="3" t="n"/>
      <c r="C27" s="2" t="n"/>
      <c r="D27" s="3" t="n"/>
      <c r="E27" s="3" t="n"/>
      <c r="F27" s="4" t="n"/>
      <c r="G27" s="4" t="n"/>
      <c r="H27" s="12">
        <f>IF(OR(F27="",G27=""),"",IFERROR(NETWORKDAYS(F27,G27),""))</f>
        <v/>
      </c>
      <c r="I27" s="12">
        <f>IF(D27="","",IFERROR(VLOOKUP(D27,'Paramètres'!$A$2:$B$101,2,FALSE),0))</f>
        <v/>
      </c>
      <c r="J27" s="6" t="n"/>
      <c r="K27" s="13">
        <f>IF(OR(J27="",I27="",I27=0),"",IFERROR(J27/I27,0))</f>
        <v/>
      </c>
      <c r="L27" s="12">
        <f>IF(OR(I27="",J27=""),"",I27-J27)</f>
        <v/>
      </c>
      <c r="M27" s="8" t="n"/>
      <c r="N27" s="14">
        <f>IF(OR(J27="",M27=""),"",J27*M27)</f>
        <v/>
      </c>
      <c r="O27" s="15">
        <f>IF(K27="","",IF(K27&gt;1,"Surcharge",IF(K27&gt;=0.8,"À surveiller","Disponible")))</f>
        <v/>
      </c>
      <c r="P27" s="16">
        <f>IF(O27="","",IF(O27="Surcharge","Réaffecter ou sous-traiter",IF(O27="À surveiller","Suivre chaque semaine","Capacité disponible")))</f>
        <v/>
      </c>
    </row>
    <row r="28">
      <c r="A28" s="2" t="n"/>
      <c r="B28" s="3" t="n"/>
      <c r="C28" s="2" t="n"/>
      <c r="D28" s="3" t="n"/>
      <c r="E28" s="3" t="n"/>
      <c r="F28" s="4" t="n"/>
      <c r="G28" s="4" t="n"/>
      <c r="H28" s="5">
        <f>IF(OR(F28="",G28=""),"",IFERROR(NETWORKDAYS(F28,G28),""))</f>
        <v/>
      </c>
      <c r="I28" s="5">
        <f>IF(D28="","",IFERROR(VLOOKUP(D28,'Paramètres'!$A$2:$B$101,2,FALSE),0))</f>
        <v/>
      </c>
      <c r="J28" s="6" t="n"/>
      <c r="K28" s="7">
        <f>IF(OR(J28="",I28="",I28=0),"",IFERROR(J28/I28,0))</f>
        <v/>
      </c>
      <c r="L28" s="5">
        <f>IF(OR(I28="",J28=""),"",I28-J28)</f>
        <v/>
      </c>
      <c r="M28" s="8" t="n"/>
      <c r="N28" s="9">
        <f>IF(OR(J28="",M28=""),"",J28*M28)</f>
        <v/>
      </c>
      <c r="O28" s="10">
        <f>IF(K28="","",IF(K28&gt;1,"Surcharge",IF(K28&gt;=0.8,"À surveiller","Disponible")))</f>
        <v/>
      </c>
      <c r="P28" s="11">
        <f>IF(O28="","",IF(O28="Surcharge","Réaffecter ou sous-traiter",IF(O28="À surveiller","Suivre chaque semaine","Capacité disponible")))</f>
        <v/>
      </c>
    </row>
    <row r="29">
      <c r="A29" s="2" t="n"/>
      <c r="B29" s="3" t="n"/>
      <c r="C29" s="2" t="n"/>
      <c r="D29" s="3" t="n"/>
      <c r="E29" s="3" t="n"/>
      <c r="F29" s="4" t="n"/>
      <c r="G29" s="4" t="n"/>
      <c r="H29" s="12">
        <f>IF(OR(F29="",G29=""),"",IFERROR(NETWORKDAYS(F29,G29),""))</f>
        <v/>
      </c>
      <c r="I29" s="12">
        <f>IF(D29="","",IFERROR(VLOOKUP(D29,'Paramètres'!$A$2:$B$101,2,FALSE),0))</f>
        <v/>
      </c>
      <c r="J29" s="6" t="n"/>
      <c r="K29" s="13">
        <f>IF(OR(J29="",I29="",I29=0),"",IFERROR(J29/I29,0))</f>
        <v/>
      </c>
      <c r="L29" s="12">
        <f>IF(OR(I29="",J29=""),"",I29-J29)</f>
        <v/>
      </c>
      <c r="M29" s="8" t="n"/>
      <c r="N29" s="14">
        <f>IF(OR(J29="",M29=""),"",J29*M29)</f>
        <v/>
      </c>
      <c r="O29" s="15">
        <f>IF(K29="","",IF(K29&gt;1,"Surcharge",IF(K29&gt;=0.8,"À surveiller","Disponible")))</f>
        <v/>
      </c>
      <c r="P29" s="16">
        <f>IF(O29="","",IF(O29="Surcharge","Réaffecter ou sous-traiter",IF(O29="À surveiller","Suivre chaque semaine","Capacité disponible")))</f>
        <v/>
      </c>
    </row>
    <row r="30">
      <c r="A30" s="2" t="n"/>
      <c r="B30" s="3" t="n"/>
      <c r="C30" s="2" t="n"/>
      <c r="D30" s="3" t="n"/>
      <c r="E30" s="3" t="n"/>
      <c r="F30" s="4" t="n"/>
      <c r="G30" s="4" t="n"/>
      <c r="H30" s="5">
        <f>IF(OR(F30="",G30=""),"",IFERROR(NETWORKDAYS(F30,G30),""))</f>
        <v/>
      </c>
      <c r="I30" s="5">
        <f>IF(D30="","",IFERROR(VLOOKUP(D30,'Paramètres'!$A$2:$B$101,2,FALSE),0))</f>
        <v/>
      </c>
      <c r="J30" s="6" t="n"/>
      <c r="K30" s="7">
        <f>IF(OR(J30="",I30="",I30=0),"",IFERROR(J30/I30,0))</f>
        <v/>
      </c>
      <c r="L30" s="5">
        <f>IF(OR(I30="",J30=""),"",I30-J30)</f>
        <v/>
      </c>
      <c r="M30" s="8" t="n"/>
      <c r="N30" s="9">
        <f>IF(OR(J30="",M30=""),"",J30*M30)</f>
        <v/>
      </c>
      <c r="O30" s="10">
        <f>IF(K30="","",IF(K30&gt;1,"Surcharge",IF(K30&gt;=0.8,"À surveiller","Disponible")))</f>
        <v/>
      </c>
      <c r="P30" s="11">
        <f>IF(O30="","",IF(O30="Surcharge","Réaffecter ou sous-traiter",IF(O30="À surveiller","Suivre chaque semaine","Capacité disponible")))</f>
        <v/>
      </c>
    </row>
    <row r="31">
      <c r="A31" s="2" t="n"/>
      <c r="B31" s="3" t="n"/>
      <c r="C31" s="2" t="n"/>
      <c r="D31" s="3" t="n"/>
      <c r="E31" s="3" t="n"/>
      <c r="F31" s="4" t="n"/>
      <c r="G31" s="4" t="n"/>
      <c r="H31" s="12">
        <f>IF(OR(F31="",G31=""),"",IFERROR(NETWORKDAYS(F31,G31),""))</f>
        <v/>
      </c>
      <c r="I31" s="12">
        <f>IF(D31="","",IFERROR(VLOOKUP(D31,'Paramètres'!$A$2:$B$101,2,FALSE),0))</f>
        <v/>
      </c>
      <c r="J31" s="6" t="n"/>
      <c r="K31" s="13">
        <f>IF(OR(J31="",I31="",I31=0),"",IFERROR(J31/I31,0))</f>
        <v/>
      </c>
      <c r="L31" s="12">
        <f>IF(OR(I31="",J31=""),"",I31-J31)</f>
        <v/>
      </c>
      <c r="M31" s="8" t="n"/>
      <c r="N31" s="14">
        <f>IF(OR(J31="",M31=""),"",J31*M31)</f>
        <v/>
      </c>
      <c r="O31" s="15">
        <f>IF(K31="","",IF(K31&gt;1,"Surcharge",IF(K31&gt;=0.8,"À surveiller","Disponible")))</f>
        <v/>
      </c>
      <c r="P31" s="16">
        <f>IF(O31="","",IF(O31="Surcharge","Réaffecter ou sous-traiter",IF(O31="À surveiller","Suivre chaque semaine","Capacité disponible")))</f>
        <v/>
      </c>
    </row>
    <row r="32">
      <c r="A32" s="2" t="n"/>
      <c r="B32" s="3" t="n"/>
      <c r="C32" s="2" t="n"/>
      <c r="D32" s="3" t="n"/>
      <c r="E32" s="3" t="n"/>
      <c r="F32" s="4" t="n"/>
      <c r="G32" s="4" t="n"/>
      <c r="H32" s="5">
        <f>IF(OR(F32="",G32=""),"",IFERROR(NETWORKDAYS(F32,G32),""))</f>
        <v/>
      </c>
      <c r="I32" s="5">
        <f>IF(D32="","",IFERROR(VLOOKUP(D32,'Paramètres'!$A$2:$B$101,2,FALSE),0))</f>
        <v/>
      </c>
      <c r="J32" s="6" t="n"/>
      <c r="K32" s="7">
        <f>IF(OR(J32="",I32="",I32=0),"",IFERROR(J32/I32,0))</f>
        <v/>
      </c>
      <c r="L32" s="5">
        <f>IF(OR(I32="",J32=""),"",I32-J32)</f>
        <v/>
      </c>
      <c r="M32" s="8" t="n"/>
      <c r="N32" s="9">
        <f>IF(OR(J32="",M32=""),"",J32*M32)</f>
        <v/>
      </c>
      <c r="O32" s="10">
        <f>IF(K32="","",IF(K32&gt;1,"Surcharge",IF(K32&gt;=0.8,"À surveiller","Disponible")))</f>
        <v/>
      </c>
      <c r="P32" s="11">
        <f>IF(O32="","",IF(O32="Surcharge","Réaffecter ou sous-traiter",IF(O32="À surveiller","Suivre chaque semaine","Capacité disponible")))</f>
        <v/>
      </c>
    </row>
    <row r="33">
      <c r="A33" s="2" t="n"/>
      <c r="B33" s="3" t="n"/>
      <c r="C33" s="2" t="n"/>
      <c r="D33" s="3" t="n"/>
      <c r="E33" s="3" t="n"/>
      <c r="F33" s="4" t="n"/>
      <c r="G33" s="4" t="n"/>
      <c r="H33" s="12">
        <f>IF(OR(F33="",G33=""),"",IFERROR(NETWORKDAYS(F33,G33),""))</f>
        <v/>
      </c>
      <c r="I33" s="12">
        <f>IF(D33="","",IFERROR(VLOOKUP(D33,'Paramètres'!$A$2:$B$101,2,FALSE),0))</f>
        <v/>
      </c>
      <c r="J33" s="6" t="n"/>
      <c r="K33" s="13">
        <f>IF(OR(J33="",I33="",I33=0),"",IFERROR(J33/I33,0))</f>
        <v/>
      </c>
      <c r="L33" s="12">
        <f>IF(OR(I33="",J33=""),"",I33-J33)</f>
        <v/>
      </c>
      <c r="M33" s="8" t="n"/>
      <c r="N33" s="14">
        <f>IF(OR(J33="",M33=""),"",J33*M33)</f>
        <v/>
      </c>
      <c r="O33" s="15">
        <f>IF(K33="","",IF(K33&gt;1,"Surcharge",IF(K33&gt;=0.8,"À surveiller","Disponible")))</f>
        <v/>
      </c>
      <c r="P33" s="16">
        <f>IF(O33="","",IF(O33="Surcharge","Réaffecter ou sous-traiter",IF(O33="À surveiller","Suivre chaque semaine","Capacité disponible")))</f>
        <v/>
      </c>
    </row>
    <row r="34">
      <c r="A34" s="2" t="n"/>
      <c r="B34" s="3" t="n"/>
      <c r="C34" s="2" t="n"/>
      <c r="D34" s="3" t="n"/>
      <c r="E34" s="3" t="n"/>
      <c r="F34" s="4" t="n"/>
      <c r="G34" s="4" t="n"/>
      <c r="H34" s="5">
        <f>IF(OR(F34="",G34=""),"",IFERROR(NETWORKDAYS(F34,G34),""))</f>
        <v/>
      </c>
      <c r="I34" s="5">
        <f>IF(D34="","",IFERROR(VLOOKUP(D34,'Paramètres'!$A$2:$B$101,2,FALSE),0))</f>
        <v/>
      </c>
      <c r="J34" s="6" t="n"/>
      <c r="K34" s="7">
        <f>IF(OR(J34="",I34="",I34=0),"",IFERROR(J34/I34,0))</f>
        <v/>
      </c>
      <c r="L34" s="5">
        <f>IF(OR(I34="",J34=""),"",I34-J34)</f>
        <v/>
      </c>
      <c r="M34" s="8" t="n"/>
      <c r="N34" s="9">
        <f>IF(OR(J34="",M34=""),"",J34*M34)</f>
        <v/>
      </c>
      <c r="O34" s="10">
        <f>IF(K34="","",IF(K34&gt;1,"Surcharge",IF(K34&gt;=0.8,"À surveiller","Disponible")))</f>
        <v/>
      </c>
      <c r="P34" s="11">
        <f>IF(O34="","",IF(O34="Surcharge","Réaffecter ou sous-traiter",IF(O34="À surveiller","Suivre chaque semaine","Capacité disponible")))</f>
        <v/>
      </c>
    </row>
    <row r="35">
      <c r="A35" s="2" t="n"/>
      <c r="B35" s="3" t="n"/>
      <c r="C35" s="2" t="n"/>
      <c r="D35" s="3" t="n"/>
      <c r="E35" s="3" t="n"/>
      <c r="F35" s="4" t="n"/>
      <c r="G35" s="4" t="n"/>
      <c r="H35" s="12">
        <f>IF(OR(F35="",G35=""),"",IFERROR(NETWORKDAYS(F35,G35),""))</f>
        <v/>
      </c>
      <c r="I35" s="12">
        <f>IF(D35="","",IFERROR(VLOOKUP(D35,'Paramètres'!$A$2:$B$101,2,FALSE),0))</f>
        <v/>
      </c>
      <c r="J35" s="6" t="n"/>
      <c r="K35" s="13">
        <f>IF(OR(J35="",I35="",I35=0),"",IFERROR(J35/I35,0))</f>
        <v/>
      </c>
      <c r="L35" s="12">
        <f>IF(OR(I35="",J35=""),"",I35-J35)</f>
        <v/>
      </c>
      <c r="M35" s="8" t="n"/>
      <c r="N35" s="14">
        <f>IF(OR(J35="",M35=""),"",J35*M35)</f>
        <v/>
      </c>
      <c r="O35" s="15">
        <f>IF(K35="","",IF(K35&gt;1,"Surcharge",IF(K35&gt;=0.8,"À surveiller","Disponible")))</f>
        <v/>
      </c>
      <c r="P35" s="16">
        <f>IF(O35="","",IF(O35="Surcharge","Réaffecter ou sous-traiter",IF(O35="À surveiller","Suivre chaque semaine","Capacité disponible")))</f>
        <v/>
      </c>
    </row>
    <row r="36">
      <c r="A36" s="2" t="n"/>
      <c r="B36" s="3" t="n"/>
      <c r="C36" s="2" t="n"/>
      <c r="D36" s="3" t="n"/>
      <c r="E36" s="3" t="n"/>
      <c r="F36" s="4" t="n"/>
      <c r="G36" s="4" t="n"/>
      <c r="H36" s="5">
        <f>IF(OR(F36="",G36=""),"",IFERROR(NETWORKDAYS(F36,G36),""))</f>
        <v/>
      </c>
      <c r="I36" s="5">
        <f>IF(D36="","",IFERROR(VLOOKUP(D36,'Paramètres'!$A$2:$B$101,2,FALSE),0))</f>
        <v/>
      </c>
      <c r="J36" s="6" t="n"/>
      <c r="K36" s="7">
        <f>IF(OR(J36="",I36="",I36=0),"",IFERROR(J36/I36,0))</f>
        <v/>
      </c>
      <c r="L36" s="5">
        <f>IF(OR(I36="",J36=""),"",I36-J36)</f>
        <v/>
      </c>
      <c r="M36" s="8" t="n"/>
      <c r="N36" s="9">
        <f>IF(OR(J36="",M36=""),"",J36*M36)</f>
        <v/>
      </c>
      <c r="O36" s="10">
        <f>IF(K36="","",IF(K36&gt;1,"Surcharge",IF(K36&gt;=0.8,"À surveiller","Disponible")))</f>
        <v/>
      </c>
      <c r="P36" s="11">
        <f>IF(O36="","",IF(O36="Surcharge","Réaffecter ou sous-traiter",IF(O36="À surveiller","Suivre chaque semaine","Capacité disponible")))</f>
        <v/>
      </c>
    </row>
    <row r="37">
      <c r="A37" s="2" t="n"/>
      <c r="B37" s="3" t="n"/>
      <c r="C37" s="2" t="n"/>
      <c r="D37" s="3" t="n"/>
      <c r="E37" s="3" t="n"/>
      <c r="F37" s="4" t="n"/>
      <c r="G37" s="4" t="n"/>
      <c r="H37" s="12">
        <f>IF(OR(F37="",G37=""),"",IFERROR(NETWORKDAYS(F37,G37),""))</f>
        <v/>
      </c>
      <c r="I37" s="12">
        <f>IF(D37="","",IFERROR(VLOOKUP(D37,'Paramètres'!$A$2:$B$101,2,FALSE),0))</f>
        <v/>
      </c>
      <c r="J37" s="6" t="n"/>
      <c r="K37" s="13">
        <f>IF(OR(J37="",I37="",I37=0),"",IFERROR(J37/I37,0))</f>
        <v/>
      </c>
      <c r="L37" s="12">
        <f>IF(OR(I37="",J37=""),"",I37-J37)</f>
        <v/>
      </c>
      <c r="M37" s="8" t="n"/>
      <c r="N37" s="14">
        <f>IF(OR(J37="",M37=""),"",J37*M37)</f>
        <v/>
      </c>
      <c r="O37" s="15">
        <f>IF(K37="","",IF(K37&gt;1,"Surcharge",IF(K37&gt;=0.8,"À surveiller","Disponible")))</f>
        <v/>
      </c>
      <c r="P37" s="16">
        <f>IF(O37="","",IF(O37="Surcharge","Réaffecter ou sous-traiter",IF(O37="À surveiller","Suivre chaque semaine","Capacité disponible")))</f>
        <v/>
      </c>
    </row>
    <row r="38">
      <c r="A38" s="2" t="n"/>
      <c r="B38" s="3" t="n"/>
      <c r="C38" s="2" t="n"/>
      <c r="D38" s="3" t="n"/>
      <c r="E38" s="3" t="n"/>
      <c r="F38" s="4" t="n"/>
      <c r="G38" s="4" t="n"/>
      <c r="H38" s="5">
        <f>IF(OR(F38="",G38=""),"",IFERROR(NETWORKDAYS(F38,G38),""))</f>
        <v/>
      </c>
      <c r="I38" s="5">
        <f>IF(D38="","",IFERROR(VLOOKUP(D38,'Paramètres'!$A$2:$B$101,2,FALSE),0))</f>
        <v/>
      </c>
      <c r="J38" s="6" t="n"/>
      <c r="K38" s="7">
        <f>IF(OR(J38="",I38="",I38=0),"",IFERROR(J38/I38,0))</f>
        <v/>
      </c>
      <c r="L38" s="5">
        <f>IF(OR(I38="",J38=""),"",I38-J38)</f>
        <v/>
      </c>
      <c r="M38" s="8" t="n"/>
      <c r="N38" s="9">
        <f>IF(OR(J38="",M38=""),"",J38*M38)</f>
        <v/>
      </c>
      <c r="O38" s="10">
        <f>IF(K38="","",IF(K38&gt;1,"Surcharge",IF(K38&gt;=0.8,"À surveiller","Disponible")))</f>
        <v/>
      </c>
      <c r="P38" s="11">
        <f>IF(O38="","",IF(O38="Surcharge","Réaffecter ou sous-traiter",IF(O38="À surveiller","Suivre chaque semaine","Capacité disponible")))</f>
        <v/>
      </c>
    </row>
    <row r="39">
      <c r="A39" s="2" t="n"/>
      <c r="B39" s="3" t="n"/>
      <c r="C39" s="2" t="n"/>
      <c r="D39" s="3" t="n"/>
      <c r="E39" s="3" t="n"/>
      <c r="F39" s="4" t="n"/>
      <c r="G39" s="4" t="n"/>
      <c r="H39" s="12">
        <f>IF(OR(F39="",G39=""),"",IFERROR(NETWORKDAYS(F39,G39),""))</f>
        <v/>
      </c>
      <c r="I39" s="12">
        <f>IF(D39="","",IFERROR(VLOOKUP(D39,'Paramètres'!$A$2:$B$101,2,FALSE),0))</f>
        <v/>
      </c>
      <c r="J39" s="6" t="n"/>
      <c r="K39" s="13">
        <f>IF(OR(J39="",I39="",I39=0),"",IFERROR(J39/I39,0))</f>
        <v/>
      </c>
      <c r="L39" s="12">
        <f>IF(OR(I39="",J39=""),"",I39-J39)</f>
        <v/>
      </c>
      <c r="M39" s="8" t="n"/>
      <c r="N39" s="14">
        <f>IF(OR(J39="",M39=""),"",J39*M39)</f>
        <v/>
      </c>
      <c r="O39" s="15">
        <f>IF(K39="","",IF(K39&gt;1,"Surcharge",IF(K39&gt;=0.8,"À surveiller","Disponible")))</f>
        <v/>
      </c>
      <c r="P39" s="16">
        <f>IF(O39="","",IF(O39="Surcharge","Réaffecter ou sous-traiter",IF(O39="À surveiller","Suivre chaque semaine","Capacité disponible")))</f>
        <v/>
      </c>
    </row>
    <row r="40">
      <c r="A40" s="2" t="n"/>
      <c r="B40" s="3" t="n"/>
      <c r="C40" s="2" t="n"/>
      <c r="D40" s="3" t="n"/>
      <c r="E40" s="3" t="n"/>
      <c r="F40" s="4" t="n"/>
      <c r="G40" s="4" t="n"/>
      <c r="H40" s="5">
        <f>IF(OR(F40="",G40=""),"",IFERROR(NETWORKDAYS(F40,G40),""))</f>
        <v/>
      </c>
      <c r="I40" s="5">
        <f>IF(D40="","",IFERROR(VLOOKUP(D40,'Paramètres'!$A$2:$B$101,2,FALSE),0))</f>
        <v/>
      </c>
      <c r="J40" s="6" t="n"/>
      <c r="K40" s="7">
        <f>IF(OR(J40="",I40="",I40=0),"",IFERROR(J40/I40,0))</f>
        <v/>
      </c>
      <c r="L40" s="5">
        <f>IF(OR(I40="",J40=""),"",I40-J40)</f>
        <v/>
      </c>
      <c r="M40" s="8" t="n"/>
      <c r="N40" s="9">
        <f>IF(OR(J40="",M40=""),"",J40*M40)</f>
        <v/>
      </c>
      <c r="O40" s="10">
        <f>IF(K40="","",IF(K40&gt;1,"Surcharge",IF(K40&gt;=0.8,"À surveiller","Disponible")))</f>
        <v/>
      </c>
      <c r="P40" s="11">
        <f>IF(O40="","",IF(O40="Surcharge","Réaffecter ou sous-traiter",IF(O40="À surveiller","Suivre chaque semaine","Capacité disponible")))</f>
        <v/>
      </c>
    </row>
    <row r="41">
      <c r="A41" s="2" t="n"/>
      <c r="B41" s="3" t="n"/>
      <c r="C41" s="2" t="n"/>
      <c r="D41" s="3" t="n"/>
      <c r="E41" s="3" t="n"/>
      <c r="F41" s="4" t="n"/>
      <c r="G41" s="4" t="n"/>
      <c r="H41" s="12">
        <f>IF(OR(F41="",G41=""),"",IFERROR(NETWORKDAYS(F41,G41),""))</f>
        <v/>
      </c>
      <c r="I41" s="12">
        <f>IF(D41="","",IFERROR(VLOOKUP(D41,'Paramètres'!$A$2:$B$101,2,FALSE),0))</f>
        <v/>
      </c>
      <c r="J41" s="6" t="n"/>
      <c r="K41" s="13">
        <f>IF(OR(J41="",I41="",I41=0),"",IFERROR(J41/I41,0))</f>
        <v/>
      </c>
      <c r="L41" s="12">
        <f>IF(OR(I41="",J41=""),"",I41-J41)</f>
        <v/>
      </c>
      <c r="M41" s="8" t="n"/>
      <c r="N41" s="14">
        <f>IF(OR(J41="",M41=""),"",J41*M41)</f>
        <v/>
      </c>
      <c r="O41" s="15">
        <f>IF(K41="","",IF(K41&gt;1,"Surcharge",IF(K41&gt;=0.8,"À surveiller","Disponible")))</f>
        <v/>
      </c>
      <c r="P41" s="16">
        <f>IF(O41="","",IF(O41="Surcharge","Réaffecter ou sous-traiter",IF(O41="À surveiller","Suivre chaque semaine","Capacité disponible")))</f>
        <v/>
      </c>
    </row>
    <row r="42">
      <c r="A42" s="2" t="n"/>
      <c r="B42" s="3" t="n"/>
      <c r="C42" s="2" t="n"/>
      <c r="D42" s="3" t="n"/>
      <c r="E42" s="3" t="n"/>
      <c r="F42" s="4" t="n"/>
      <c r="G42" s="4" t="n"/>
      <c r="H42" s="5">
        <f>IF(OR(F42="",G42=""),"",IFERROR(NETWORKDAYS(F42,G42),""))</f>
        <v/>
      </c>
      <c r="I42" s="5">
        <f>IF(D42="","",IFERROR(VLOOKUP(D42,'Paramètres'!$A$2:$B$101,2,FALSE),0))</f>
        <v/>
      </c>
      <c r="J42" s="6" t="n"/>
      <c r="K42" s="7">
        <f>IF(OR(J42="",I42="",I42=0),"",IFERROR(J42/I42,0))</f>
        <v/>
      </c>
      <c r="L42" s="5">
        <f>IF(OR(I42="",J42=""),"",I42-J42)</f>
        <v/>
      </c>
      <c r="M42" s="8" t="n"/>
      <c r="N42" s="9">
        <f>IF(OR(J42="",M42=""),"",J42*M42)</f>
        <v/>
      </c>
      <c r="O42" s="10">
        <f>IF(K42="","",IF(K42&gt;1,"Surcharge",IF(K42&gt;=0.8,"À surveiller","Disponible")))</f>
        <v/>
      </c>
      <c r="P42" s="11">
        <f>IF(O42="","",IF(O42="Surcharge","Réaffecter ou sous-traiter",IF(O42="À surveiller","Suivre chaque semaine","Capacité disponible")))</f>
        <v/>
      </c>
    </row>
    <row r="43">
      <c r="A43" s="2" t="n"/>
      <c r="B43" s="3" t="n"/>
      <c r="C43" s="2" t="n"/>
      <c r="D43" s="3" t="n"/>
      <c r="E43" s="3" t="n"/>
      <c r="F43" s="4" t="n"/>
      <c r="G43" s="4" t="n"/>
      <c r="H43" s="12">
        <f>IF(OR(F43="",G43=""),"",IFERROR(NETWORKDAYS(F43,G43),""))</f>
        <v/>
      </c>
      <c r="I43" s="12">
        <f>IF(D43="","",IFERROR(VLOOKUP(D43,'Paramètres'!$A$2:$B$101,2,FALSE),0))</f>
        <v/>
      </c>
      <c r="J43" s="6" t="n"/>
      <c r="K43" s="13">
        <f>IF(OR(J43="",I43="",I43=0),"",IFERROR(J43/I43,0))</f>
        <v/>
      </c>
      <c r="L43" s="12">
        <f>IF(OR(I43="",J43=""),"",I43-J43)</f>
        <v/>
      </c>
      <c r="M43" s="8" t="n"/>
      <c r="N43" s="14">
        <f>IF(OR(J43="",M43=""),"",J43*M43)</f>
        <v/>
      </c>
      <c r="O43" s="15">
        <f>IF(K43="","",IF(K43&gt;1,"Surcharge",IF(K43&gt;=0.8,"À surveiller","Disponible")))</f>
        <v/>
      </c>
      <c r="P43" s="16">
        <f>IF(O43="","",IF(O43="Surcharge","Réaffecter ou sous-traiter",IF(O43="À surveiller","Suivre chaque semaine","Capacité disponible")))</f>
        <v/>
      </c>
    </row>
    <row r="44">
      <c r="A44" s="2" t="n"/>
      <c r="B44" s="3" t="n"/>
      <c r="C44" s="2" t="n"/>
      <c r="D44" s="3" t="n"/>
      <c r="E44" s="3" t="n"/>
      <c r="F44" s="4" t="n"/>
      <c r="G44" s="4" t="n"/>
      <c r="H44" s="5">
        <f>IF(OR(F44="",G44=""),"",IFERROR(NETWORKDAYS(F44,G44),""))</f>
        <v/>
      </c>
      <c r="I44" s="5">
        <f>IF(D44="","",IFERROR(VLOOKUP(D44,'Paramètres'!$A$2:$B$101,2,FALSE),0))</f>
        <v/>
      </c>
      <c r="J44" s="6" t="n"/>
      <c r="K44" s="7">
        <f>IF(OR(J44="",I44="",I44=0),"",IFERROR(J44/I44,0))</f>
        <v/>
      </c>
      <c r="L44" s="5">
        <f>IF(OR(I44="",J44=""),"",I44-J44)</f>
        <v/>
      </c>
      <c r="M44" s="8" t="n"/>
      <c r="N44" s="9">
        <f>IF(OR(J44="",M44=""),"",J44*M44)</f>
        <v/>
      </c>
      <c r="O44" s="10">
        <f>IF(K44="","",IF(K44&gt;1,"Surcharge",IF(K44&gt;=0.8,"À surveiller","Disponible")))</f>
        <v/>
      </c>
      <c r="P44" s="11">
        <f>IF(O44="","",IF(O44="Surcharge","Réaffecter ou sous-traiter",IF(O44="À surveiller","Suivre chaque semaine","Capacité disponible")))</f>
        <v/>
      </c>
    </row>
    <row r="45">
      <c r="A45" s="2" t="n"/>
      <c r="B45" s="3" t="n"/>
      <c r="C45" s="2" t="n"/>
      <c r="D45" s="3" t="n"/>
      <c r="E45" s="3" t="n"/>
      <c r="F45" s="4" t="n"/>
      <c r="G45" s="4" t="n"/>
      <c r="H45" s="12">
        <f>IF(OR(F45="",G45=""),"",IFERROR(NETWORKDAYS(F45,G45),""))</f>
        <v/>
      </c>
      <c r="I45" s="12">
        <f>IF(D45="","",IFERROR(VLOOKUP(D45,'Paramètres'!$A$2:$B$101,2,FALSE),0))</f>
        <v/>
      </c>
      <c r="J45" s="6" t="n"/>
      <c r="K45" s="13">
        <f>IF(OR(J45="",I45="",I45=0),"",IFERROR(J45/I45,0))</f>
        <v/>
      </c>
      <c r="L45" s="12">
        <f>IF(OR(I45="",J45=""),"",I45-J45)</f>
        <v/>
      </c>
      <c r="M45" s="8" t="n"/>
      <c r="N45" s="14">
        <f>IF(OR(J45="",M45=""),"",J45*M45)</f>
        <v/>
      </c>
      <c r="O45" s="15">
        <f>IF(K45="","",IF(K45&gt;1,"Surcharge",IF(K45&gt;=0.8,"À surveiller","Disponible")))</f>
        <v/>
      </c>
      <c r="P45" s="16">
        <f>IF(O45="","",IF(O45="Surcharge","Réaffecter ou sous-traiter",IF(O45="À surveiller","Suivre chaque semaine","Capacité disponible")))</f>
        <v/>
      </c>
    </row>
    <row r="46">
      <c r="A46" s="2" t="n"/>
      <c r="B46" s="3" t="n"/>
      <c r="C46" s="2" t="n"/>
      <c r="D46" s="3" t="n"/>
      <c r="E46" s="3" t="n"/>
      <c r="F46" s="4" t="n"/>
      <c r="G46" s="4" t="n"/>
      <c r="H46" s="5">
        <f>IF(OR(F46="",G46=""),"",IFERROR(NETWORKDAYS(F46,G46),""))</f>
        <v/>
      </c>
      <c r="I46" s="5">
        <f>IF(D46="","",IFERROR(VLOOKUP(D46,'Paramètres'!$A$2:$B$101,2,FALSE),0))</f>
        <v/>
      </c>
      <c r="J46" s="6" t="n"/>
      <c r="K46" s="7">
        <f>IF(OR(J46="",I46="",I46=0),"",IFERROR(J46/I46,0))</f>
        <v/>
      </c>
      <c r="L46" s="5">
        <f>IF(OR(I46="",J46=""),"",I46-J46)</f>
        <v/>
      </c>
      <c r="M46" s="8" t="n"/>
      <c r="N46" s="9">
        <f>IF(OR(J46="",M46=""),"",J46*M46)</f>
        <v/>
      </c>
      <c r="O46" s="10">
        <f>IF(K46="","",IF(K46&gt;1,"Surcharge",IF(K46&gt;=0.8,"À surveiller","Disponible")))</f>
        <v/>
      </c>
      <c r="P46" s="11">
        <f>IF(O46="","",IF(O46="Surcharge","Réaffecter ou sous-traiter",IF(O46="À surveiller","Suivre chaque semaine","Capacité disponible")))</f>
        <v/>
      </c>
    </row>
    <row r="47">
      <c r="A47" s="2" t="n"/>
      <c r="B47" s="3" t="n"/>
      <c r="C47" s="2" t="n"/>
      <c r="D47" s="3" t="n"/>
      <c r="E47" s="3" t="n"/>
      <c r="F47" s="4" t="n"/>
      <c r="G47" s="4" t="n"/>
      <c r="H47" s="12">
        <f>IF(OR(F47="",G47=""),"",IFERROR(NETWORKDAYS(F47,G47),""))</f>
        <v/>
      </c>
      <c r="I47" s="12">
        <f>IF(D47="","",IFERROR(VLOOKUP(D47,'Paramètres'!$A$2:$B$101,2,FALSE),0))</f>
        <v/>
      </c>
      <c r="J47" s="6" t="n"/>
      <c r="K47" s="13">
        <f>IF(OR(J47="",I47="",I47=0),"",IFERROR(J47/I47,0))</f>
        <v/>
      </c>
      <c r="L47" s="12">
        <f>IF(OR(I47="",J47=""),"",I47-J47)</f>
        <v/>
      </c>
      <c r="M47" s="8" t="n"/>
      <c r="N47" s="14">
        <f>IF(OR(J47="",M47=""),"",J47*M47)</f>
        <v/>
      </c>
      <c r="O47" s="15">
        <f>IF(K47="","",IF(K47&gt;1,"Surcharge",IF(K47&gt;=0.8,"À surveiller","Disponible")))</f>
        <v/>
      </c>
      <c r="P47" s="16">
        <f>IF(O47="","",IF(O47="Surcharge","Réaffecter ou sous-traiter",IF(O47="À surveiller","Suivre chaque semaine","Capacité disponible")))</f>
        <v/>
      </c>
    </row>
    <row r="48">
      <c r="A48" s="2" t="n"/>
      <c r="B48" s="3" t="n"/>
      <c r="C48" s="2" t="n"/>
      <c r="D48" s="3" t="n"/>
      <c r="E48" s="3" t="n"/>
      <c r="F48" s="4" t="n"/>
      <c r="G48" s="4" t="n"/>
      <c r="H48" s="5">
        <f>IF(OR(F48="",G48=""),"",IFERROR(NETWORKDAYS(F48,G48),""))</f>
        <v/>
      </c>
      <c r="I48" s="5">
        <f>IF(D48="","",IFERROR(VLOOKUP(D48,'Paramètres'!$A$2:$B$101,2,FALSE),0))</f>
        <v/>
      </c>
      <c r="J48" s="6" t="n"/>
      <c r="K48" s="7">
        <f>IF(OR(J48="",I48="",I48=0),"",IFERROR(J48/I48,0))</f>
        <v/>
      </c>
      <c r="L48" s="5">
        <f>IF(OR(I48="",J48=""),"",I48-J48)</f>
        <v/>
      </c>
      <c r="M48" s="8" t="n"/>
      <c r="N48" s="9">
        <f>IF(OR(J48="",M48=""),"",J48*M48)</f>
        <v/>
      </c>
      <c r="O48" s="10">
        <f>IF(K48="","",IF(K48&gt;1,"Surcharge",IF(K48&gt;=0.8,"À surveiller","Disponible")))</f>
        <v/>
      </c>
      <c r="P48" s="11">
        <f>IF(O48="","",IF(O48="Surcharge","Réaffecter ou sous-traiter",IF(O48="À surveiller","Suivre chaque semaine","Capacité disponible")))</f>
        <v/>
      </c>
    </row>
    <row r="49">
      <c r="A49" s="2" t="n"/>
      <c r="B49" s="3" t="n"/>
      <c r="C49" s="2" t="n"/>
      <c r="D49" s="3" t="n"/>
      <c r="E49" s="3" t="n"/>
      <c r="F49" s="4" t="n"/>
      <c r="G49" s="4" t="n"/>
      <c r="H49" s="12">
        <f>IF(OR(F49="",G49=""),"",IFERROR(NETWORKDAYS(F49,G49),""))</f>
        <v/>
      </c>
      <c r="I49" s="12">
        <f>IF(D49="","",IFERROR(VLOOKUP(D49,'Paramètres'!$A$2:$B$101,2,FALSE),0))</f>
        <v/>
      </c>
      <c r="J49" s="6" t="n"/>
      <c r="K49" s="13">
        <f>IF(OR(J49="",I49="",I49=0),"",IFERROR(J49/I49,0))</f>
        <v/>
      </c>
      <c r="L49" s="12">
        <f>IF(OR(I49="",J49=""),"",I49-J49)</f>
        <v/>
      </c>
      <c r="M49" s="8" t="n"/>
      <c r="N49" s="14">
        <f>IF(OR(J49="",M49=""),"",J49*M49)</f>
        <v/>
      </c>
      <c r="O49" s="15">
        <f>IF(K49="","",IF(K49&gt;1,"Surcharge",IF(K49&gt;=0.8,"À surveiller","Disponible")))</f>
        <v/>
      </c>
      <c r="P49" s="16">
        <f>IF(O49="","",IF(O49="Surcharge","Réaffecter ou sous-traiter",IF(O49="À surveiller","Suivre chaque semaine","Capacité disponible")))</f>
        <v/>
      </c>
    </row>
    <row r="50">
      <c r="A50" s="2" t="n"/>
      <c r="B50" s="3" t="n"/>
      <c r="C50" s="2" t="n"/>
      <c r="D50" s="3" t="n"/>
      <c r="E50" s="3" t="n"/>
      <c r="F50" s="4" t="n"/>
      <c r="G50" s="4" t="n"/>
      <c r="H50" s="5">
        <f>IF(OR(F50="",G50=""),"",IFERROR(NETWORKDAYS(F50,G50),""))</f>
        <v/>
      </c>
      <c r="I50" s="5">
        <f>IF(D50="","",IFERROR(VLOOKUP(D50,'Paramètres'!$A$2:$B$101,2,FALSE),0))</f>
        <v/>
      </c>
      <c r="J50" s="6" t="n"/>
      <c r="K50" s="7">
        <f>IF(OR(J50="",I50="",I50=0),"",IFERROR(J50/I50,0))</f>
        <v/>
      </c>
      <c r="L50" s="5">
        <f>IF(OR(I50="",J50=""),"",I50-J50)</f>
        <v/>
      </c>
      <c r="M50" s="8" t="n"/>
      <c r="N50" s="9">
        <f>IF(OR(J50="",M50=""),"",J50*M50)</f>
        <v/>
      </c>
      <c r="O50" s="10">
        <f>IF(K50="","",IF(K50&gt;1,"Surcharge",IF(K50&gt;=0.8,"À surveiller","Disponible")))</f>
        <v/>
      </c>
      <c r="P50" s="11">
        <f>IF(O50="","",IF(O50="Surcharge","Réaffecter ou sous-traiter",IF(O50="À surveiller","Suivre chaque semaine","Capacité disponible")))</f>
        <v/>
      </c>
    </row>
    <row r="51">
      <c r="A51" s="2" t="n"/>
      <c r="B51" s="3" t="n"/>
      <c r="C51" s="2" t="n"/>
      <c r="D51" s="3" t="n"/>
      <c r="E51" s="3" t="n"/>
      <c r="F51" s="4" t="n"/>
      <c r="G51" s="4" t="n"/>
      <c r="H51" s="12">
        <f>IF(OR(F51="",G51=""),"",IFERROR(NETWORKDAYS(F51,G51),""))</f>
        <v/>
      </c>
      <c r="I51" s="12">
        <f>IF(D51="","",IFERROR(VLOOKUP(D51,'Paramètres'!$A$2:$B$101,2,FALSE),0))</f>
        <v/>
      </c>
      <c r="J51" s="6" t="n"/>
      <c r="K51" s="13">
        <f>IF(OR(J51="",I51="",I51=0),"",IFERROR(J51/I51,0))</f>
        <v/>
      </c>
      <c r="L51" s="12">
        <f>IF(OR(I51="",J51=""),"",I51-J51)</f>
        <v/>
      </c>
      <c r="M51" s="8" t="n"/>
      <c r="N51" s="14">
        <f>IF(OR(J51="",M51=""),"",J51*M51)</f>
        <v/>
      </c>
      <c r="O51" s="15">
        <f>IF(K51="","",IF(K51&gt;1,"Surcharge",IF(K51&gt;=0.8,"À surveiller","Disponible")))</f>
        <v/>
      </c>
      <c r="P51" s="16">
        <f>IF(O51="","",IF(O51="Surcharge","Réaffecter ou sous-traiter",IF(O51="À surveiller","Suivre chaque semaine","Capacité disponible")))</f>
        <v/>
      </c>
    </row>
    <row r="52">
      <c r="A52" s="2" t="n"/>
      <c r="B52" s="3" t="n"/>
      <c r="C52" s="2" t="n"/>
      <c r="D52" s="3" t="n"/>
      <c r="E52" s="3" t="n"/>
      <c r="F52" s="4" t="n"/>
      <c r="G52" s="4" t="n"/>
      <c r="H52" s="5">
        <f>IF(OR(F52="",G52=""),"",IFERROR(NETWORKDAYS(F52,G52),""))</f>
        <v/>
      </c>
      <c r="I52" s="5">
        <f>IF(D52="","",IFERROR(VLOOKUP(D52,'Paramètres'!$A$2:$B$101,2,FALSE),0))</f>
        <v/>
      </c>
      <c r="J52" s="6" t="n"/>
      <c r="K52" s="7">
        <f>IF(OR(J52="",I52="",I52=0),"",IFERROR(J52/I52,0))</f>
        <v/>
      </c>
      <c r="L52" s="5">
        <f>IF(OR(I52="",J52=""),"",I52-J52)</f>
        <v/>
      </c>
      <c r="M52" s="8" t="n"/>
      <c r="N52" s="9">
        <f>IF(OR(J52="",M52=""),"",J52*M52)</f>
        <v/>
      </c>
      <c r="O52" s="10">
        <f>IF(K52="","",IF(K52&gt;1,"Surcharge",IF(K52&gt;=0.8,"À surveiller","Disponible")))</f>
        <v/>
      </c>
      <c r="P52" s="11">
        <f>IF(O52="","",IF(O52="Surcharge","Réaffecter ou sous-traiter",IF(O52="À surveiller","Suivre chaque semaine","Capacité disponible")))</f>
        <v/>
      </c>
    </row>
    <row r="53">
      <c r="A53" s="2" t="n"/>
      <c r="B53" s="3" t="n"/>
      <c r="C53" s="2" t="n"/>
      <c r="D53" s="3" t="n"/>
      <c r="E53" s="3" t="n"/>
      <c r="F53" s="4" t="n"/>
      <c r="G53" s="4" t="n"/>
      <c r="H53" s="12">
        <f>IF(OR(F53="",G53=""),"",IFERROR(NETWORKDAYS(F53,G53),""))</f>
        <v/>
      </c>
      <c r="I53" s="12">
        <f>IF(D53="","",IFERROR(VLOOKUP(D53,'Paramètres'!$A$2:$B$101,2,FALSE),0))</f>
        <v/>
      </c>
      <c r="J53" s="6" t="n"/>
      <c r="K53" s="13">
        <f>IF(OR(J53="",I53="",I53=0),"",IFERROR(J53/I53,0))</f>
        <v/>
      </c>
      <c r="L53" s="12">
        <f>IF(OR(I53="",J53=""),"",I53-J53)</f>
        <v/>
      </c>
      <c r="M53" s="8" t="n"/>
      <c r="N53" s="14">
        <f>IF(OR(J53="",M53=""),"",J53*M53)</f>
        <v/>
      </c>
      <c r="O53" s="15">
        <f>IF(K53="","",IF(K53&gt;1,"Surcharge",IF(K53&gt;=0.8,"À surveiller","Disponible")))</f>
        <v/>
      </c>
      <c r="P53" s="16">
        <f>IF(O53="","",IF(O53="Surcharge","Réaffecter ou sous-traiter",IF(O53="À surveiller","Suivre chaque semaine","Capacité disponible")))</f>
        <v/>
      </c>
    </row>
    <row r="54">
      <c r="A54" s="2" t="n"/>
      <c r="B54" s="3" t="n"/>
      <c r="C54" s="2" t="n"/>
      <c r="D54" s="3" t="n"/>
      <c r="E54" s="3" t="n"/>
      <c r="F54" s="4" t="n"/>
      <c r="G54" s="4" t="n"/>
      <c r="H54" s="5">
        <f>IF(OR(F54="",G54=""),"",IFERROR(NETWORKDAYS(F54,G54),""))</f>
        <v/>
      </c>
      <c r="I54" s="5">
        <f>IF(D54="","",IFERROR(VLOOKUP(D54,'Paramètres'!$A$2:$B$101,2,FALSE),0))</f>
        <v/>
      </c>
      <c r="J54" s="6" t="n"/>
      <c r="K54" s="7">
        <f>IF(OR(J54="",I54="",I54=0),"",IFERROR(J54/I54,0))</f>
        <v/>
      </c>
      <c r="L54" s="5">
        <f>IF(OR(I54="",J54=""),"",I54-J54)</f>
        <v/>
      </c>
      <c r="M54" s="8" t="n"/>
      <c r="N54" s="9">
        <f>IF(OR(J54="",M54=""),"",J54*M54)</f>
        <v/>
      </c>
      <c r="O54" s="10">
        <f>IF(K54="","",IF(K54&gt;1,"Surcharge",IF(K54&gt;=0.8,"À surveiller","Disponible")))</f>
        <v/>
      </c>
      <c r="P54" s="11">
        <f>IF(O54="","",IF(O54="Surcharge","Réaffecter ou sous-traiter",IF(O54="À surveiller","Suivre chaque semaine","Capacité disponible")))</f>
        <v/>
      </c>
    </row>
    <row r="55">
      <c r="A55" s="2" t="n"/>
      <c r="B55" s="3" t="n"/>
      <c r="C55" s="2" t="n"/>
      <c r="D55" s="3" t="n"/>
      <c r="E55" s="3" t="n"/>
      <c r="F55" s="4" t="n"/>
      <c r="G55" s="4" t="n"/>
      <c r="H55" s="12">
        <f>IF(OR(F55="",G55=""),"",IFERROR(NETWORKDAYS(F55,G55),""))</f>
        <v/>
      </c>
      <c r="I55" s="12">
        <f>IF(D55="","",IFERROR(VLOOKUP(D55,'Paramètres'!$A$2:$B$101,2,FALSE),0))</f>
        <v/>
      </c>
      <c r="J55" s="6" t="n"/>
      <c r="K55" s="13">
        <f>IF(OR(J55="",I55="",I55=0),"",IFERROR(J55/I55,0))</f>
        <v/>
      </c>
      <c r="L55" s="12">
        <f>IF(OR(I55="",J55=""),"",I55-J55)</f>
        <v/>
      </c>
      <c r="M55" s="8" t="n"/>
      <c r="N55" s="14">
        <f>IF(OR(J55="",M55=""),"",J55*M55)</f>
        <v/>
      </c>
      <c r="O55" s="15">
        <f>IF(K55="","",IF(K55&gt;1,"Surcharge",IF(K55&gt;=0.8,"À surveiller","Disponible")))</f>
        <v/>
      </c>
      <c r="P55" s="16">
        <f>IF(O55="","",IF(O55="Surcharge","Réaffecter ou sous-traiter",IF(O55="À surveiller","Suivre chaque semaine","Capacité disponible")))</f>
        <v/>
      </c>
    </row>
    <row r="56">
      <c r="A56" s="2" t="n"/>
      <c r="B56" s="3" t="n"/>
      <c r="C56" s="2" t="n"/>
      <c r="D56" s="3" t="n"/>
      <c r="E56" s="3" t="n"/>
      <c r="F56" s="4" t="n"/>
      <c r="G56" s="4" t="n"/>
      <c r="H56" s="5">
        <f>IF(OR(F56="",G56=""),"",IFERROR(NETWORKDAYS(F56,G56),""))</f>
        <v/>
      </c>
      <c r="I56" s="5">
        <f>IF(D56="","",IFERROR(VLOOKUP(D56,'Paramètres'!$A$2:$B$101,2,FALSE),0))</f>
        <v/>
      </c>
      <c r="J56" s="6" t="n"/>
      <c r="K56" s="7">
        <f>IF(OR(J56="",I56="",I56=0),"",IFERROR(J56/I56,0))</f>
        <v/>
      </c>
      <c r="L56" s="5">
        <f>IF(OR(I56="",J56=""),"",I56-J56)</f>
        <v/>
      </c>
      <c r="M56" s="8" t="n"/>
      <c r="N56" s="9">
        <f>IF(OR(J56="",M56=""),"",J56*M56)</f>
        <v/>
      </c>
      <c r="O56" s="10">
        <f>IF(K56="","",IF(K56&gt;1,"Surcharge",IF(K56&gt;=0.8,"À surveiller","Disponible")))</f>
        <v/>
      </c>
      <c r="P56" s="11">
        <f>IF(O56="","",IF(O56="Surcharge","Réaffecter ou sous-traiter",IF(O56="À surveiller","Suivre chaque semaine","Capacité disponible")))</f>
        <v/>
      </c>
    </row>
    <row r="57">
      <c r="A57" s="2" t="n"/>
      <c r="B57" s="3" t="n"/>
      <c r="C57" s="2" t="n"/>
      <c r="D57" s="3" t="n"/>
      <c r="E57" s="3" t="n"/>
      <c r="F57" s="4" t="n"/>
      <c r="G57" s="4" t="n"/>
      <c r="H57" s="12">
        <f>IF(OR(F57="",G57=""),"",IFERROR(NETWORKDAYS(F57,G57),""))</f>
        <v/>
      </c>
      <c r="I57" s="12">
        <f>IF(D57="","",IFERROR(VLOOKUP(D57,'Paramètres'!$A$2:$B$101,2,FALSE),0))</f>
        <v/>
      </c>
      <c r="J57" s="6" t="n"/>
      <c r="K57" s="13">
        <f>IF(OR(J57="",I57="",I57=0),"",IFERROR(J57/I57,0))</f>
        <v/>
      </c>
      <c r="L57" s="12">
        <f>IF(OR(I57="",J57=""),"",I57-J57)</f>
        <v/>
      </c>
      <c r="M57" s="8" t="n"/>
      <c r="N57" s="14">
        <f>IF(OR(J57="",M57=""),"",J57*M57)</f>
        <v/>
      </c>
      <c r="O57" s="15">
        <f>IF(K57="","",IF(K57&gt;1,"Surcharge",IF(K57&gt;=0.8,"À surveiller","Disponible")))</f>
        <v/>
      </c>
      <c r="P57" s="16">
        <f>IF(O57="","",IF(O57="Surcharge","Réaffecter ou sous-traiter",IF(O57="À surveiller","Suivre chaque semaine","Capacité disponible")))</f>
        <v/>
      </c>
    </row>
    <row r="58">
      <c r="A58" s="2" t="n"/>
      <c r="B58" s="3" t="n"/>
      <c r="C58" s="2" t="n"/>
      <c r="D58" s="3" t="n"/>
      <c r="E58" s="3" t="n"/>
      <c r="F58" s="4" t="n"/>
      <c r="G58" s="4" t="n"/>
      <c r="H58" s="5">
        <f>IF(OR(F58="",G58=""),"",IFERROR(NETWORKDAYS(F58,G58),""))</f>
        <v/>
      </c>
      <c r="I58" s="5">
        <f>IF(D58="","",IFERROR(VLOOKUP(D58,'Paramètres'!$A$2:$B$101,2,FALSE),0))</f>
        <v/>
      </c>
      <c r="J58" s="6" t="n"/>
      <c r="K58" s="7">
        <f>IF(OR(J58="",I58="",I58=0),"",IFERROR(J58/I58,0))</f>
        <v/>
      </c>
      <c r="L58" s="5">
        <f>IF(OR(I58="",J58=""),"",I58-J58)</f>
        <v/>
      </c>
      <c r="M58" s="8" t="n"/>
      <c r="N58" s="9">
        <f>IF(OR(J58="",M58=""),"",J58*M58)</f>
        <v/>
      </c>
      <c r="O58" s="10">
        <f>IF(K58="","",IF(K58&gt;1,"Surcharge",IF(K58&gt;=0.8,"À surveiller","Disponible")))</f>
        <v/>
      </c>
      <c r="P58" s="11">
        <f>IF(O58="","",IF(O58="Surcharge","Réaffecter ou sous-traiter",IF(O58="À surveiller","Suivre chaque semaine","Capacité disponible")))</f>
        <v/>
      </c>
    </row>
    <row r="59">
      <c r="A59" s="2" t="n"/>
      <c r="B59" s="3" t="n"/>
      <c r="C59" s="2" t="n"/>
      <c r="D59" s="3" t="n"/>
      <c r="E59" s="3" t="n"/>
      <c r="F59" s="4" t="n"/>
      <c r="G59" s="4" t="n"/>
      <c r="H59" s="12">
        <f>IF(OR(F59="",G59=""),"",IFERROR(NETWORKDAYS(F59,G59),""))</f>
        <v/>
      </c>
      <c r="I59" s="12">
        <f>IF(D59="","",IFERROR(VLOOKUP(D59,'Paramètres'!$A$2:$B$101,2,FALSE),0))</f>
        <v/>
      </c>
      <c r="J59" s="6" t="n"/>
      <c r="K59" s="13">
        <f>IF(OR(J59="",I59="",I59=0),"",IFERROR(J59/I59,0))</f>
        <v/>
      </c>
      <c r="L59" s="12">
        <f>IF(OR(I59="",J59=""),"",I59-J59)</f>
        <v/>
      </c>
      <c r="M59" s="8" t="n"/>
      <c r="N59" s="14">
        <f>IF(OR(J59="",M59=""),"",J59*M59)</f>
        <v/>
      </c>
      <c r="O59" s="15">
        <f>IF(K59="","",IF(K59&gt;1,"Surcharge",IF(K59&gt;=0.8,"À surveiller","Disponible")))</f>
        <v/>
      </c>
      <c r="P59" s="16">
        <f>IF(O59="","",IF(O59="Surcharge","Réaffecter ou sous-traiter",IF(O59="À surveiller","Suivre chaque semaine","Capacité disponible")))</f>
        <v/>
      </c>
    </row>
    <row r="60">
      <c r="A60" s="2" t="n"/>
      <c r="B60" s="3" t="n"/>
      <c r="C60" s="2" t="n"/>
      <c r="D60" s="3" t="n"/>
      <c r="E60" s="3" t="n"/>
      <c r="F60" s="4" t="n"/>
      <c r="G60" s="4" t="n"/>
      <c r="H60" s="5">
        <f>IF(OR(F60="",G60=""),"",IFERROR(NETWORKDAYS(F60,G60),""))</f>
        <v/>
      </c>
      <c r="I60" s="5">
        <f>IF(D60="","",IFERROR(VLOOKUP(D60,'Paramètres'!$A$2:$B$101,2,FALSE),0))</f>
        <v/>
      </c>
      <c r="J60" s="6" t="n"/>
      <c r="K60" s="7">
        <f>IF(OR(J60="",I60="",I60=0),"",IFERROR(J60/I60,0))</f>
        <v/>
      </c>
      <c r="L60" s="5">
        <f>IF(OR(I60="",J60=""),"",I60-J60)</f>
        <v/>
      </c>
      <c r="M60" s="8" t="n"/>
      <c r="N60" s="9">
        <f>IF(OR(J60="",M60=""),"",J60*M60)</f>
        <v/>
      </c>
      <c r="O60" s="10">
        <f>IF(K60="","",IF(K60&gt;1,"Surcharge",IF(K60&gt;=0.8,"À surveiller","Disponible")))</f>
        <v/>
      </c>
      <c r="P60" s="11">
        <f>IF(O60="","",IF(O60="Surcharge","Réaffecter ou sous-traiter",IF(O60="À surveiller","Suivre chaque semaine","Capacité disponible")))</f>
        <v/>
      </c>
    </row>
    <row r="61">
      <c r="A61" s="2" t="n"/>
      <c r="B61" s="3" t="n"/>
      <c r="C61" s="2" t="n"/>
      <c r="D61" s="3" t="n"/>
      <c r="E61" s="3" t="n"/>
      <c r="F61" s="4" t="n"/>
      <c r="G61" s="4" t="n"/>
      <c r="H61" s="12">
        <f>IF(OR(F61="",G61=""),"",IFERROR(NETWORKDAYS(F61,G61),""))</f>
        <v/>
      </c>
      <c r="I61" s="12">
        <f>IF(D61="","",IFERROR(VLOOKUP(D61,'Paramètres'!$A$2:$B$101,2,FALSE),0))</f>
        <v/>
      </c>
      <c r="J61" s="6" t="n"/>
      <c r="K61" s="13">
        <f>IF(OR(J61="",I61="",I61=0),"",IFERROR(J61/I61,0))</f>
        <v/>
      </c>
      <c r="L61" s="12">
        <f>IF(OR(I61="",J61=""),"",I61-J61)</f>
        <v/>
      </c>
      <c r="M61" s="8" t="n"/>
      <c r="N61" s="14">
        <f>IF(OR(J61="",M61=""),"",J61*M61)</f>
        <v/>
      </c>
      <c r="O61" s="15">
        <f>IF(K61="","",IF(K61&gt;1,"Surcharge",IF(K61&gt;=0.8,"À surveiller","Disponible")))</f>
        <v/>
      </c>
      <c r="P61" s="16">
        <f>IF(O61="","",IF(O61="Surcharge","Réaffecter ou sous-traiter",IF(O61="À surveiller","Suivre chaque semaine","Capacité disponible")))</f>
        <v/>
      </c>
    </row>
    <row r="62">
      <c r="A62" s="2" t="n"/>
      <c r="B62" s="3" t="n"/>
      <c r="C62" s="2" t="n"/>
      <c r="D62" s="3" t="n"/>
      <c r="E62" s="3" t="n"/>
      <c r="F62" s="4" t="n"/>
      <c r="G62" s="4" t="n"/>
      <c r="H62" s="5">
        <f>IF(OR(F62="",G62=""),"",IFERROR(NETWORKDAYS(F62,G62),""))</f>
        <v/>
      </c>
      <c r="I62" s="5">
        <f>IF(D62="","",IFERROR(VLOOKUP(D62,'Paramètres'!$A$2:$B$101,2,FALSE),0))</f>
        <v/>
      </c>
      <c r="J62" s="6" t="n"/>
      <c r="K62" s="7">
        <f>IF(OR(J62="",I62="",I62=0),"",IFERROR(J62/I62,0))</f>
        <v/>
      </c>
      <c r="L62" s="5">
        <f>IF(OR(I62="",J62=""),"",I62-J62)</f>
        <v/>
      </c>
      <c r="M62" s="8" t="n"/>
      <c r="N62" s="9">
        <f>IF(OR(J62="",M62=""),"",J62*M62)</f>
        <v/>
      </c>
      <c r="O62" s="10">
        <f>IF(K62="","",IF(K62&gt;1,"Surcharge",IF(K62&gt;=0.8,"À surveiller","Disponible")))</f>
        <v/>
      </c>
      <c r="P62" s="11">
        <f>IF(O62="","",IF(O62="Surcharge","Réaffecter ou sous-traiter",IF(O62="À surveiller","Suivre chaque semaine","Capacité disponible")))</f>
        <v/>
      </c>
    </row>
    <row r="63">
      <c r="A63" s="2" t="n"/>
      <c r="B63" s="3" t="n"/>
      <c r="C63" s="2" t="n"/>
      <c r="D63" s="3" t="n"/>
      <c r="E63" s="3" t="n"/>
      <c r="F63" s="4" t="n"/>
      <c r="G63" s="4" t="n"/>
      <c r="H63" s="12">
        <f>IF(OR(F63="",G63=""),"",IFERROR(NETWORKDAYS(F63,G63),""))</f>
        <v/>
      </c>
      <c r="I63" s="12">
        <f>IF(D63="","",IFERROR(VLOOKUP(D63,'Paramètres'!$A$2:$B$101,2,FALSE),0))</f>
        <v/>
      </c>
      <c r="J63" s="6" t="n"/>
      <c r="K63" s="13">
        <f>IF(OR(J63="",I63="",I63=0),"",IFERROR(J63/I63,0))</f>
        <v/>
      </c>
      <c r="L63" s="12">
        <f>IF(OR(I63="",J63=""),"",I63-J63)</f>
        <v/>
      </c>
      <c r="M63" s="8" t="n"/>
      <c r="N63" s="14">
        <f>IF(OR(J63="",M63=""),"",J63*M63)</f>
        <v/>
      </c>
      <c r="O63" s="15">
        <f>IF(K63="","",IF(K63&gt;1,"Surcharge",IF(K63&gt;=0.8,"À surveiller","Disponible")))</f>
        <v/>
      </c>
      <c r="P63" s="16">
        <f>IF(O63="","",IF(O63="Surcharge","Réaffecter ou sous-traiter",IF(O63="À surveiller","Suivre chaque semaine","Capacité disponible")))</f>
        <v/>
      </c>
    </row>
    <row r="64">
      <c r="A64" s="2" t="n"/>
      <c r="B64" s="3" t="n"/>
      <c r="C64" s="2" t="n"/>
      <c r="D64" s="3" t="n"/>
      <c r="E64" s="3" t="n"/>
      <c r="F64" s="4" t="n"/>
      <c r="G64" s="4" t="n"/>
      <c r="H64" s="5">
        <f>IF(OR(F64="",G64=""),"",IFERROR(NETWORKDAYS(F64,G64),""))</f>
        <v/>
      </c>
      <c r="I64" s="5">
        <f>IF(D64="","",IFERROR(VLOOKUP(D64,'Paramètres'!$A$2:$B$101,2,FALSE),0))</f>
        <v/>
      </c>
      <c r="J64" s="6" t="n"/>
      <c r="K64" s="7">
        <f>IF(OR(J64="",I64="",I64=0),"",IFERROR(J64/I64,0))</f>
        <v/>
      </c>
      <c r="L64" s="5">
        <f>IF(OR(I64="",J64=""),"",I64-J64)</f>
        <v/>
      </c>
      <c r="M64" s="8" t="n"/>
      <c r="N64" s="9">
        <f>IF(OR(J64="",M64=""),"",J64*M64)</f>
        <v/>
      </c>
      <c r="O64" s="10">
        <f>IF(K64="","",IF(K64&gt;1,"Surcharge",IF(K64&gt;=0.8,"À surveiller","Disponible")))</f>
        <v/>
      </c>
      <c r="P64" s="11">
        <f>IF(O64="","",IF(O64="Surcharge","Réaffecter ou sous-traiter",IF(O64="À surveiller","Suivre chaque semaine","Capacité disponible")))</f>
        <v/>
      </c>
    </row>
    <row r="65">
      <c r="A65" s="2" t="n"/>
      <c r="B65" s="3" t="n"/>
      <c r="C65" s="2" t="n"/>
      <c r="D65" s="3" t="n"/>
      <c r="E65" s="3" t="n"/>
      <c r="F65" s="4" t="n"/>
      <c r="G65" s="4" t="n"/>
      <c r="H65" s="12">
        <f>IF(OR(F65="",G65=""),"",IFERROR(NETWORKDAYS(F65,G65),""))</f>
        <v/>
      </c>
      <c r="I65" s="12">
        <f>IF(D65="","",IFERROR(VLOOKUP(D65,'Paramètres'!$A$2:$B$101,2,FALSE),0))</f>
        <v/>
      </c>
      <c r="J65" s="6" t="n"/>
      <c r="K65" s="13">
        <f>IF(OR(J65="",I65="",I65=0),"",IFERROR(J65/I65,0))</f>
        <v/>
      </c>
      <c r="L65" s="12">
        <f>IF(OR(I65="",J65=""),"",I65-J65)</f>
        <v/>
      </c>
      <c r="M65" s="8" t="n"/>
      <c r="N65" s="14">
        <f>IF(OR(J65="",M65=""),"",J65*M65)</f>
        <v/>
      </c>
      <c r="O65" s="15">
        <f>IF(K65="","",IF(K65&gt;1,"Surcharge",IF(K65&gt;=0.8,"À surveiller","Disponible")))</f>
        <v/>
      </c>
      <c r="P65" s="16">
        <f>IF(O65="","",IF(O65="Surcharge","Réaffecter ou sous-traiter",IF(O65="À surveiller","Suivre chaque semaine","Capacité disponible")))</f>
        <v/>
      </c>
    </row>
    <row r="66">
      <c r="A66" s="2" t="n"/>
      <c r="B66" s="3" t="n"/>
      <c r="C66" s="2" t="n"/>
      <c r="D66" s="3" t="n"/>
      <c r="E66" s="3" t="n"/>
      <c r="F66" s="4" t="n"/>
      <c r="G66" s="4" t="n"/>
      <c r="H66" s="5">
        <f>IF(OR(F66="",G66=""),"",IFERROR(NETWORKDAYS(F66,G66),""))</f>
        <v/>
      </c>
      <c r="I66" s="5">
        <f>IF(D66="","",IFERROR(VLOOKUP(D66,'Paramètres'!$A$2:$B$101,2,FALSE),0))</f>
        <v/>
      </c>
      <c r="J66" s="6" t="n"/>
      <c r="K66" s="7">
        <f>IF(OR(J66="",I66="",I66=0),"",IFERROR(J66/I66,0))</f>
        <v/>
      </c>
      <c r="L66" s="5">
        <f>IF(OR(I66="",J66=""),"",I66-J66)</f>
        <v/>
      </c>
      <c r="M66" s="8" t="n"/>
      <c r="N66" s="9">
        <f>IF(OR(J66="",M66=""),"",J66*M66)</f>
        <v/>
      </c>
      <c r="O66" s="10">
        <f>IF(K66="","",IF(K66&gt;1,"Surcharge",IF(K66&gt;=0.8,"À surveiller","Disponible")))</f>
        <v/>
      </c>
      <c r="P66" s="11">
        <f>IF(O66="","",IF(O66="Surcharge","Réaffecter ou sous-traiter",IF(O66="À surveiller","Suivre chaque semaine","Capacité disponible")))</f>
        <v/>
      </c>
    </row>
    <row r="67">
      <c r="A67" s="2" t="n"/>
      <c r="B67" s="3" t="n"/>
      <c r="C67" s="2" t="n"/>
      <c r="D67" s="3" t="n"/>
      <c r="E67" s="3" t="n"/>
      <c r="F67" s="4" t="n"/>
      <c r="G67" s="4" t="n"/>
      <c r="H67" s="12">
        <f>IF(OR(F67="",G67=""),"",IFERROR(NETWORKDAYS(F67,G67),""))</f>
        <v/>
      </c>
      <c r="I67" s="12">
        <f>IF(D67="","",IFERROR(VLOOKUP(D67,'Paramètres'!$A$2:$B$101,2,FALSE),0))</f>
        <v/>
      </c>
      <c r="J67" s="6" t="n"/>
      <c r="K67" s="13">
        <f>IF(OR(J67="",I67="",I67=0),"",IFERROR(J67/I67,0))</f>
        <v/>
      </c>
      <c r="L67" s="12">
        <f>IF(OR(I67="",J67=""),"",I67-J67)</f>
        <v/>
      </c>
      <c r="M67" s="8" t="n"/>
      <c r="N67" s="14">
        <f>IF(OR(J67="",M67=""),"",J67*M67)</f>
        <v/>
      </c>
      <c r="O67" s="15">
        <f>IF(K67="","",IF(K67&gt;1,"Surcharge",IF(K67&gt;=0.8,"À surveiller","Disponible")))</f>
        <v/>
      </c>
      <c r="P67" s="16">
        <f>IF(O67="","",IF(O67="Surcharge","Réaffecter ou sous-traiter",IF(O67="À surveiller","Suivre chaque semaine","Capacité disponible")))</f>
        <v/>
      </c>
    </row>
    <row r="68">
      <c r="A68" s="2" t="n"/>
      <c r="B68" s="3" t="n"/>
      <c r="C68" s="2" t="n"/>
      <c r="D68" s="3" t="n"/>
      <c r="E68" s="3" t="n"/>
      <c r="F68" s="4" t="n"/>
      <c r="G68" s="4" t="n"/>
      <c r="H68" s="5">
        <f>IF(OR(F68="",G68=""),"",IFERROR(NETWORKDAYS(F68,G68),""))</f>
        <v/>
      </c>
      <c r="I68" s="5">
        <f>IF(D68="","",IFERROR(VLOOKUP(D68,'Paramètres'!$A$2:$B$101,2,FALSE),0))</f>
        <v/>
      </c>
      <c r="J68" s="6" t="n"/>
      <c r="K68" s="7">
        <f>IF(OR(J68="",I68="",I68=0),"",IFERROR(J68/I68,0))</f>
        <v/>
      </c>
      <c r="L68" s="5">
        <f>IF(OR(I68="",J68=""),"",I68-J68)</f>
        <v/>
      </c>
      <c r="M68" s="8" t="n"/>
      <c r="N68" s="9">
        <f>IF(OR(J68="",M68=""),"",J68*M68)</f>
        <v/>
      </c>
      <c r="O68" s="10">
        <f>IF(K68="","",IF(K68&gt;1,"Surcharge",IF(K68&gt;=0.8,"À surveiller","Disponible")))</f>
        <v/>
      </c>
      <c r="P68" s="11">
        <f>IF(O68="","",IF(O68="Surcharge","Réaffecter ou sous-traiter",IF(O68="À surveiller","Suivre chaque semaine","Capacité disponible")))</f>
        <v/>
      </c>
    </row>
    <row r="69">
      <c r="A69" s="2" t="n"/>
      <c r="B69" s="3" t="n"/>
      <c r="C69" s="2" t="n"/>
      <c r="D69" s="3" t="n"/>
      <c r="E69" s="3" t="n"/>
      <c r="F69" s="4" t="n"/>
      <c r="G69" s="4" t="n"/>
      <c r="H69" s="12">
        <f>IF(OR(F69="",G69=""),"",IFERROR(NETWORKDAYS(F69,G69),""))</f>
        <v/>
      </c>
      <c r="I69" s="12">
        <f>IF(D69="","",IFERROR(VLOOKUP(D69,'Paramètres'!$A$2:$B$101,2,FALSE),0))</f>
        <v/>
      </c>
      <c r="J69" s="6" t="n"/>
      <c r="K69" s="13">
        <f>IF(OR(J69="",I69="",I69=0),"",IFERROR(J69/I69,0))</f>
        <v/>
      </c>
      <c r="L69" s="12">
        <f>IF(OR(I69="",J69=""),"",I69-J69)</f>
        <v/>
      </c>
      <c r="M69" s="8" t="n"/>
      <c r="N69" s="14">
        <f>IF(OR(J69="",M69=""),"",J69*M69)</f>
        <v/>
      </c>
      <c r="O69" s="15">
        <f>IF(K69="","",IF(K69&gt;1,"Surcharge",IF(K69&gt;=0.8,"À surveiller","Disponible")))</f>
        <v/>
      </c>
      <c r="P69" s="16">
        <f>IF(O69="","",IF(O69="Surcharge","Réaffecter ou sous-traiter",IF(O69="À surveiller","Suivre chaque semaine","Capacité disponible")))</f>
        <v/>
      </c>
    </row>
    <row r="70">
      <c r="A70" s="2" t="n"/>
      <c r="B70" s="3" t="n"/>
      <c r="C70" s="2" t="n"/>
      <c r="D70" s="3" t="n"/>
      <c r="E70" s="3" t="n"/>
      <c r="F70" s="4" t="n"/>
      <c r="G70" s="4" t="n"/>
      <c r="H70" s="5">
        <f>IF(OR(F70="",G70=""),"",IFERROR(NETWORKDAYS(F70,G70),""))</f>
        <v/>
      </c>
      <c r="I70" s="5">
        <f>IF(D70="","",IFERROR(VLOOKUP(D70,'Paramètres'!$A$2:$B$101,2,FALSE),0))</f>
        <v/>
      </c>
      <c r="J70" s="6" t="n"/>
      <c r="K70" s="7">
        <f>IF(OR(J70="",I70="",I70=0),"",IFERROR(J70/I70,0))</f>
        <v/>
      </c>
      <c r="L70" s="5">
        <f>IF(OR(I70="",J70=""),"",I70-J70)</f>
        <v/>
      </c>
      <c r="M70" s="8" t="n"/>
      <c r="N70" s="9">
        <f>IF(OR(J70="",M70=""),"",J70*M70)</f>
        <v/>
      </c>
      <c r="O70" s="10">
        <f>IF(K70="","",IF(K70&gt;1,"Surcharge",IF(K70&gt;=0.8,"À surveiller","Disponible")))</f>
        <v/>
      </c>
      <c r="P70" s="11">
        <f>IF(O70="","",IF(O70="Surcharge","Réaffecter ou sous-traiter",IF(O70="À surveiller","Suivre chaque semaine","Capacité disponible")))</f>
        <v/>
      </c>
    </row>
    <row r="71">
      <c r="A71" s="2" t="n"/>
      <c r="B71" s="3" t="n"/>
      <c r="C71" s="2" t="n"/>
      <c r="D71" s="3" t="n"/>
      <c r="E71" s="3" t="n"/>
      <c r="F71" s="4" t="n"/>
      <c r="G71" s="4" t="n"/>
      <c r="H71" s="12">
        <f>IF(OR(F71="",G71=""),"",IFERROR(NETWORKDAYS(F71,G71),""))</f>
        <v/>
      </c>
      <c r="I71" s="12">
        <f>IF(D71="","",IFERROR(VLOOKUP(D71,'Paramètres'!$A$2:$B$101,2,FALSE),0))</f>
        <v/>
      </c>
      <c r="J71" s="6" t="n"/>
      <c r="K71" s="13">
        <f>IF(OR(J71="",I71="",I71=0),"",IFERROR(J71/I71,0))</f>
        <v/>
      </c>
      <c r="L71" s="12">
        <f>IF(OR(I71="",J71=""),"",I71-J71)</f>
        <v/>
      </c>
      <c r="M71" s="8" t="n"/>
      <c r="N71" s="14">
        <f>IF(OR(J71="",M71=""),"",J71*M71)</f>
        <v/>
      </c>
      <c r="O71" s="15">
        <f>IF(K71="","",IF(K71&gt;1,"Surcharge",IF(K71&gt;=0.8,"À surveiller","Disponible")))</f>
        <v/>
      </c>
      <c r="P71" s="16">
        <f>IF(O71="","",IF(O71="Surcharge","Réaffecter ou sous-traiter",IF(O71="À surveiller","Suivre chaque semaine","Capacité disponible")))</f>
        <v/>
      </c>
    </row>
    <row r="72">
      <c r="A72" s="2" t="n"/>
      <c r="B72" s="3" t="n"/>
      <c r="C72" s="2" t="n"/>
      <c r="D72" s="3" t="n"/>
      <c r="E72" s="3" t="n"/>
      <c r="F72" s="4" t="n"/>
      <c r="G72" s="4" t="n"/>
      <c r="H72" s="5">
        <f>IF(OR(F72="",G72=""),"",IFERROR(NETWORKDAYS(F72,G72),""))</f>
        <v/>
      </c>
      <c r="I72" s="5">
        <f>IF(D72="","",IFERROR(VLOOKUP(D72,'Paramètres'!$A$2:$B$101,2,FALSE),0))</f>
        <v/>
      </c>
      <c r="J72" s="6" t="n"/>
      <c r="K72" s="7">
        <f>IF(OR(J72="",I72="",I72=0),"",IFERROR(J72/I72,0))</f>
        <v/>
      </c>
      <c r="L72" s="5">
        <f>IF(OR(I72="",J72=""),"",I72-J72)</f>
        <v/>
      </c>
      <c r="M72" s="8" t="n"/>
      <c r="N72" s="9">
        <f>IF(OR(J72="",M72=""),"",J72*M72)</f>
        <v/>
      </c>
      <c r="O72" s="10">
        <f>IF(K72="","",IF(K72&gt;1,"Surcharge",IF(K72&gt;=0.8,"À surveiller","Disponible")))</f>
        <v/>
      </c>
      <c r="P72" s="11">
        <f>IF(O72="","",IF(O72="Surcharge","Réaffecter ou sous-traiter",IF(O72="À surveiller","Suivre chaque semaine","Capacité disponible")))</f>
        <v/>
      </c>
    </row>
    <row r="73">
      <c r="A73" s="2" t="n"/>
      <c r="B73" s="3" t="n"/>
      <c r="C73" s="2" t="n"/>
      <c r="D73" s="3" t="n"/>
      <c r="E73" s="3" t="n"/>
      <c r="F73" s="4" t="n"/>
      <c r="G73" s="4" t="n"/>
      <c r="H73" s="12">
        <f>IF(OR(F73="",G73=""),"",IFERROR(NETWORKDAYS(F73,G73),""))</f>
        <v/>
      </c>
      <c r="I73" s="12">
        <f>IF(D73="","",IFERROR(VLOOKUP(D73,'Paramètres'!$A$2:$B$101,2,FALSE),0))</f>
        <v/>
      </c>
      <c r="J73" s="6" t="n"/>
      <c r="K73" s="13">
        <f>IF(OR(J73="",I73="",I73=0),"",IFERROR(J73/I73,0))</f>
        <v/>
      </c>
      <c r="L73" s="12">
        <f>IF(OR(I73="",J73=""),"",I73-J73)</f>
        <v/>
      </c>
      <c r="M73" s="8" t="n"/>
      <c r="N73" s="14">
        <f>IF(OR(J73="",M73=""),"",J73*M73)</f>
        <v/>
      </c>
      <c r="O73" s="15">
        <f>IF(K73="","",IF(K73&gt;1,"Surcharge",IF(K73&gt;=0.8,"À surveiller","Disponible")))</f>
        <v/>
      </c>
      <c r="P73" s="16">
        <f>IF(O73="","",IF(O73="Surcharge","Réaffecter ou sous-traiter",IF(O73="À surveiller","Suivre chaque semaine","Capacité disponible")))</f>
        <v/>
      </c>
    </row>
    <row r="74">
      <c r="A74" s="2" t="n"/>
      <c r="B74" s="3" t="n"/>
      <c r="C74" s="2" t="n"/>
      <c r="D74" s="3" t="n"/>
      <c r="E74" s="3" t="n"/>
      <c r="F74" s="4" t="n"/>
      <c r="G74" s="4" t="n"/>
      <c r="H74" s="5">
        <f>IF(OR(F74="",G74=""),"",IFERROR(NETWORKDAYS(F74,G74),""))</f>
        <v/>
      </c>
      <c r="I74" s="5">
        <f>IF(D74="","",IFERROR(VLOOKUP(D74,'Paramètres'!$A$2:$B$101,2,FALSE),0))</f>
        <v/>
      </c>
      <c r="J74" s="6" t="n"/>
      <c r="K74" s="7">
        <f>IF(OR(J74="",I74="",I74=0),"",IFERROR(J74/I74,0))</f>
        <v/>
      </c>
      <c r="L74" s="5">
        <f>IF(OR(I74="",J74=""),"",I74-J74)</f>
        <v/>
      </c>
      <c r="M74" s="8" t="n"/>
      <c r="N74" s="9">
        <f>IF(OR(J74="",M74=""),"",J74*M74)</f>
        <v/>
      </c>
      <c r="O74" s="10">
        <f>IF(K74="","",IF(K74&gt;1,"Surcharge",IF(K74&gt;=0.8,"À surveiller","Disponible")))</f>
        <v/>
      </c>
      <c r="P74" s="11">
        <f>IF(O74="","",IF(O74="Surcharge","Réaffecter ou sous-traiter",IF(O74="À surveiller","Suivre chaque semaine","Capacité disponible")))</f>
        <v/>
      </c>
    </row>
    <row r="75">
      <c r="A75" s="2" t="n"/>
      <c r="B75" s="3" t="n"/>
      <c r="C75" s="2" t="n"/>
      <c r="D75" s="3" t="n"/>
      <c r="E75" s="3" t="n"/>
      <c r="F75" s="4" t="n"/>
      <c r="G75" s="4" t="n"/>
      <c r="H75" s="12">
        <f>IF(OR(F75="",G75=""),"",IFERROR(NETWORKDAYS(F75,G75),""))</f>
        <v/>
      </c>
      <c r="I75" s="12">
        <f>IF(D75="","",IFERROR(VLOOKUP(D75,'Paramètres'!$A$2:$B$101,2,FALSE),0))</f>
        <v/>
      </c>
      <c r="J75" s="6" t="n"/>
      <c r="K75" s="13">
        <f>IF(OR(J75="",I75="",I75=0),"",IFERROR(J75/I75,0))</f>
        <v/>
      </c>
      <c r="L75" s="12">
        <f>IF(OR(I75="",J75=""),"",I75-J75)</f>
        <v/>
      </c>
      <c r="M75" s="8" t="n"/>
      <c r="N75" s="14">
        <f>IF(OR(J75="",M75=""),"",J75*M75)</f>
        <v/>
      </c>
      <c r="O75" s="15">
        <f>IF(K75="","",IF(K75&gt;1,"Surcharge",IF(K75&gt;=0.8,"À surveiller","Disponible")))</f>
        <v/>
      </c>
      <c r="P75" s="16">
        <f>IF(O75="","",IF(O75="Surcharge","Réaffecter ou sous-traiter",IF(O75="À surveiller","Suivre chaque semaine","Capacité disponible")))</f>
        <v/>
      </c>
    </row>
    <row r="76">
      <c r="A76" s="2" t="n"/>
      <c r="B76" s="3" t="n"/>
      <c r="C76" s="2" t="n"/>
      <c r="D76" s="3" t="n"/>
      <c r="E76" s="3" t="n"/>
      <c r="F76" s="4" t="n"/>
      <c r="G76" s="4" t="n"/>
      <c r="H76" s="5">
        <f>IF(OR(F76="",G76=""),"",IFERROR(NETWORKDAYS(F76,G76),""))</f>
        <v/>
      </c>
      <c r="I76" s="5">
        <f>IF(D76="","",IFERROR(VLOOKUP(D76,'Paramètres'!$A$2:$B$101,2,FALSE),0))</f>
        <v/>
      </c>
      <c r="J76" s="6" t="n"/>
      <c r="K76" s="7">
        <f>IF(OR(J76="",I76="",I76=0),"",IFERROR(J76/I76,0))</f>
        <v/>
      </c>
      <c r="L76" s="5">
        <f>IF(OR(I76="",J76=""),"",I76-J76)</f>
        <v/>
      </c>
      <c r="M76" s="8" t="n"/>
      <c r="N76" s="9">
        <f>IF(OR(J76="",M76=""),"",J76*M76)</f>
        <v/>
      </c>
      <c r="O76" s="10">
        <f>IF(K76="","",IF(K76&gt;1,"Surcharge",IF(K76&gt;=0.8,"À surveiller","Disponible")))</f>
        <v/>
      </c>
      <c r="P76" s="11">
        <f>IF(O76="","",IF(O76="Surcharge","Réaffecter ou sous-traiter",IF(O76="À surveiller","Suivre chaque semaine","Capacité disponible")))</f>
        <v/>
      </c>
    </row>
    <row r="77">
      <c r="A77" s="2" t="n"/>
      <c r="B77" s="3" t="n"/>
      <c r="C77" s="2" t="n"/>
      <c r="D77" s="3" t="n"/>
      <c r="E77" s="3" t="n"/>
      <c r="F77" s="4" t="n"/>
      <c r="G77" s="4" t="n"/>
      <c r="H77" s="12">
        <f>IF(OR(F77="",G77=""),"",IFERROR(NETWORKDAYS(F77,G77),""))</f>
        <v/>
      </c>
      <c r="I77" s="12">
        <f>IF(D77="","",IFERROR(VLOOKUP(D77,'Paramètres'!$A$2:$B$101,2,FALSE),0))</f>
        <v/>
      </c>
      <c r="J77" s="6" t="n"/>
      <c r="K77" s="13">
        <f>IF(OR(J77="",I77="",I77=0),"",IFERROR(J77/I77,0))</f>
        <v/>
      </c>
      <c r="L77" s="12">
        <f>IF(OR(I77="",J77=""),"",I77-J77)</f>
        <v/>
      </c>
      <c r="M77" s="8" t="n"/>
      <c r="N77" s="14">
        <f>IF(OR(J77="",M77=""),"",J77*M77)</f>
        <v/>
      </c>
      <c r="O77" s="15">
        <f>IF(K77="","",IF(K77&gt;1,"Surcharge",IF(K77&gt;=0.8,"À surveiller","Disponible")))</f>
        <v/>
      </c>
      <c r="P77" s="16">
        <f>IF(O77="","",IF(O77="Surcharge","Réaffecter ou sous-traiter",IF(O77="À surveiller","Suivre chaque semaine","Capacité disponible")))</f>
        <v/>
      </c>
    </row>
    <row r="78">
      <c r="A78" s="2" t="n"/>
      <c r="B78" s="3" t="n"/>
      <c r="C78" s="2" t="n"/>
      <c r="D78" s="3" t="n"/>
      <c r="E78" s="3" t="n"/>
      <c r="F78" s="4" t="n"/>
      <c r="G78" s="4" t="n"/>
      <c r="H78" s="5">
        <f>IF(OR(F78="",G78=""),"",IFERROR(NETWORKDAYS(F78,G78),""))</f>
        <v/>
      </c>
      <c r="I78" s="5">
        <f>IF(D78="","",IFERROR(VLOOKUP(D78,'Paramètres'!$A$2:$B$101,2,FALSE),0))</f>
        <v/>
      </c>
      <c r="J78" s="6" t="n"/>
      <c r="K78" s="7">
        <f>IF(OR(J78="",I78="",I78=0),"",IFERROR(J78/I78,0))</f>
        <v/>
      </c>
      <c r="L78" s="5">
        <f>IF(OR(I78="",J78=""),"",I78-J78)</f>
        <v/>
      </c>
      <c r="M78" s="8" t="n"/>
      <c r="N78" s="9">
        <f>IF(OR(J78="",M78=""),"",J78*M78)</f>
        <v/>
      </c>
      <c r="O78" s="10">
        <f>IF(K78="","",IF(K78&gt;1,"Surcharge",IF(K78&gt;=0.8,"À surveiller","Disponible")))</f>
        <v/>
      </c>
      <c r="P78" s="11">
        <f>IF(O78="","",IF(O78="Surcharge","Réaffecter ou sous-traiter",IF(O78="À surveiller","Suivre chaque semaine","Capacité disponible")))</f>
        <v/>
      </c>
    </row>
    <row r="79">
      <c r="A79" s="2" t="n"/>
      <c r="B79" s="3" t="n"/>
      <c r="C79" s="2" t="n"/>
      <c r="D79" s="3" t="n"/>
      <c r="E79" s="3" t="n"/>
      <c r="F79" s="4" t="n"/>
      <c r="G79" s="4" t="n"/>
      <c r="H79" s="12">
        <f>IF(OR(F79="",G79=""),"",IFERROR(NETWORKDAYS(F79,G79),""))</f>
        <v/>
      </c>
      <c r="I79" s="12">
        <f>IF(D79="","",IFERROR(VLOOKUP(D79,'Paramètres'!$A$2:$B$101,2,FALSE),0))</f>
        <v/>
      </c>
      <c r="J79" s="6" t="n"/>
      <c r="K79" s="13">
        <f>IF(OR(J79="",I79="",I79=0),"",IFERROR(J79/I79,0))</f>
        <v/>
      </c>
      <c r="L79" s="12">
        <f>IF(OR(I79="",J79=""),"",I79-J79)</f>
        <v/>
      </c>
      <c r="M79" s="8" t="n"/>
      <c r="N79" s="14">
        <f>IF(OR(J79="",M79=""),"",J79*M79)</f>
        <v/>
      </c>
      <c r="O79" s="15">
        <f>IF(K79="","",IF(K79&gt;1,"Surcharge",IF(K79&gt;=0.8,"À surveiller","Disponible")))</f>
        <v/>
      </c>
      <c r="P79" s="16">
        <f>IF(O79="","",IF(O79="Surcharge","Réaffecter ou sous-traiter",IF(O79="À surveiller","Suivre chaque semaine","Capacité disponible")))</f>
        <v/>
      </c>
    </row>
    <row r="80">
      <c r="A80" s="2" t="n"/>
      <c r="B80" s="3" t="n"/>
      <c r="C80" s="2" t="n"/>
      <c r="D80" s="3" t="n"/>
      <c r="E80" s="3" t="n"/>
      <c r="F80" s="4" t="n"/>
      <c r="G80" s="4" t="n"/>
      <c r="H80" s="5">
        <f>IF(OR(F80="",G80=""),"",IFERROR(NETWORKDAYS(F80,G80),""))</f>
        <v/>
      </c>
      <c r="I80" s="5">
        <f>IF(D80="","",IFERROR(VLOOKUP(D80,'Paramètres'!$A$2:$B$101,2,FALSE),0))</f>
        <v/>
      </c>
      <c r="J80" s="6" t="n"/>
      <c r="K80" s="7">
        <f>IF(OR(J80="",I80="",I80=0),"",IFERROR(J80/I80,0))</f>
        <v/>
      </c>
      <c r="L80" s="5">
        <f>IF(OR(I80="",J80=""),"",I80-J80)</f>
        <v/>
      </c>
      <c r="M80" s="8" t="n"/>
      <c r="N80" s="9">
        <f>IF(OR(J80="",M80=""),"",J80*M80)</f>
        <v/>
      </c>
      <c r="O80" s="10">
        <f>IF(K80="","",IF(K80&gt;1,"Surcharge",IF(K80&gt;=0.8,"À surveiller","Disponible")))</f>
        <v/>
      </c>
      <c r="P80" s="11">
        <f>IF(O80="","",IF(O80="Surcharge","Réaffecter ou sous-traiter",IF(O80="À surveiller","Suivre chaque semaine","Capacité disponible")))</f>
        <v/>
      </c>
    </row>
    <row r="81">
      <c r="A81" s="2" t="n"/>
      <c r="B81" s="3" t="n"/>
      <c r="C81" s="2" t="n"/>
      <c r="D81" s="3" t="n"/>
      <c r="E81" s="3" t="n"/>
      <c r="F81" s="4" t="n"/>
      <c r="G81" s="4" t="n"/>
      <c r="H81" s="12">
        <f>IF(OR(F81="",G81=""),"",IFERROR(NETWORKDAYS(F81,G81),""))</f>
        <v/>
      </c>
      <c r="I81" s="12">
        <f>IF(D81="","",IFERROR(VLOOKUP(D81,'Paramètres'!$A$2:$B$101,2,FALSE),0))</f>
        <v/>
      </c>
      <c r="J81" s="6" t="n"/>
      <c r="K81" s="13">
        <f>IF(OR(J81="",I81="",I81=0),"",IFERROR(J81/I81,0))</f>
        <v/>
      </c>
      <c r="L81" s="12">
        <f>IF(OR(I81="",J81=""),"",I81-J81)</f>
        <v/>
      </c>
      <c r="M81" s="8" t="n"/>
      <c r="N81" s="14">
        <f>IF(OR(J81="",M81=""),"",J81*M81)</f>
        <v/>
      </c>
      <c r="O81" s="15">
        <f>IF(K81="","",IF(K81&gt;1,"Surcharge",IF(K81&gt;=0.8,"À surveiller","Disponible")))</f>
        <v/>
      </c>
      <c r="P81" s="16">
        <f>IF(O81="","",IF(O81="Surcharge","Réaffecter ou sous-traiter",IF(O81="À surveiller","Suivre chaque semaine","Capacité disponible")))</f>
        <v/>
      </c>
    </row>
    <row r="82">
      <c r="A82" s="2" t="n"/>
      <c r="B82" s="3" t="n"/>
      <c r="C82" s="2" t="n"/>
      <c r="D82" s="3" t="n"/>
      <c r="E82" s="3" t="n"/>
      <c r="F82" s="4" t="n"/>
      <c r="G82" s="4" t="n"/>
      <c r="H82" s="5">
        <f>IF(OR(F82="",G82=""),"",IFERROR(NETWORKDAYS(F82,G82),""))</f>
        <v/>
      </c>
      <c r="I82" s="5">
        <f>IF(D82="","",IFERROR(VLOOKUP(D82,'Paramètres'!$A$2:$B$101,2,FALSE),0))</f>
        <v/>
      </c>
      <c r="J82" s="6" t="n"/>
      <c r="K82" s="7">
        <f>IF(OR(J82="",I82="",I82=0),"",IFERROR(J82/I82,0))</f>
        <v/>
      </c>
      <c r="L82" s="5">
        <f>IF(OR(I82="",J82=""),"",I82-J82)</f>
        <v/>
      </c>
      <c r="M82" s="8" t="n"/>
      <c r="N82" s="9">
        <f>IF(OR(J82="",M82=""),"",J82*M82)</f>
        <v/>
      </c>
      <c r="O82" s="10">
        <f>IF(K82="","",IF(K82&gt;1,"Surcharge",IF(K82&gt;=0.8,"À surveiller","Disponible")))</f>
        <v/>
      </c>
      <c r="P82" s="11">
        <f>IF(O82="","",IF(O82="Surcharge","Réaffecter ou sous-traiter",IF(O82="À surveiller","Suivre chaque semaine","Capacité disponible")))</f>
        <v/>
      </c>
    </row>
    <row r="83">
      <c r="A83" s="2" t="n"/>
      <c r="B83" s="3" t="n"/>
      <c r="C83" s="2" t="n"/>
      <c r="D83" s="3" t="n"/>
      <c r="E83" s="3" t="n"/>
      <c r="F83" s="4" t="n"/>
      <c r="G83" s="4" t="n"/>
      <c r="H83" s="12">
        <f>IF(OR(F83="",G83=""),"",IFERROR(NETWORKDAYS(F83,G83),""))</f>
        <v/>
      </c>
      <c r="I83" s="12">
        <f>IF(D83="","",IFERROR(VLOOKUP(D83,'Paramètres'!$A$2:$B$101,2,FALSE),0))</f>
        <v/>
      </c>
      <c r="J83" s="6" t="n"/>
      <c r="K83" s="13">
        <f>IF(OR(J83="",I83="",I83=0),"",IFERROR(J83/I83,0))</f>
        <v/>
      </c>
      <c r="L83" s="12">
        <f>IF(OR(I83="",J83=""),"",I83-J83)</f>
        <v/>
      </c>
      <c r="M83" s="8" t="n"/>
      <c r="N83" s="14">
        <f>IF(OR(J83="",M83=""),"",J83*M83)</f>
        <v/>
      </c>
      <c r="O83" s="15">
        <f>IF(K83="","",IF(K83&gt;1,"Surcharge",IF(K83&gt;=0.8,"À surveiller","Disponible")))</f>
        <v/>
      </c>
      <c r="P83" s="16">
        <f>IF(O83="","",IF(O83="Surcharge","Réaffecter ou sous-traiter",IF(O83="À surveiller","Suivre chaque semaine","Capacité disponible")))</f>
        <v/>
      </c>
    </row>
    <row r="84">
      <c r="A84" s="2" t="n"/>
      <c r="B84" s="3" t="n"/>
      <c r="C84" s="2" t="n"/>
      <c r="D84" s="3" t="n"/>
      <c r="E84" s="3" t="n"/>
      <c r="F84" s="4" t="n"/>
      <c r="G84" s="4" t="n"/>
      <c r="H84" s="5">
        <f>IF(OR(F84="",G84=""),"",IFERROR(NETWORKDAYS(F84,G84),""))</f>
        <v/>
      </c>
      <c r="I84" s="5">
        <f>IF(D84="","",IFERROR(VLOOKUP(D84,'Paramètres'!$A$2:$B$101,2,FALSE),0))</f>
        <v/>
      </c>
      <c r="J84" s="6" t="n"/>
      <c r="K84" s="7">
        <f>IF(OR(J84="",I84="",I84=0),"",IFERROR(J84/I84,0))</f>
        <v/>
      </c>
      <c r="L84" s="5">
        <f>IF(OR(I84="",J84=""),"",I84-J84)</f>
        <v/>
      </c>
      <c r="M84" s="8" t="n"/>
      <c r="N84" s="9">
        <f>IF(OR(J84="",M84=""),"",J84*M84)</f>
        <v/>
      </c>
      <c r="O84" s="10">
        <f>IF(K84="","",IF(K84&gt;1,"Surcharge",IF(K84&gt;=0.8,"À surveiller","Disponible")))</f>
        <v/>
      </c>
      <c r="P84" s="11">
        <f>IF(O84="","",IF(O84="Surcharge","Réaffecter ou sous-traiter",IF(O84="À surveiller","Suivre chaque semaine","Capacité disponible")))</f>
        <v/>
      </c>
    </row>
    <row r="85">
      <c r="A85" s="2" t="n"/>
      <c r="B85" s="3" t="n"/>
      <c r="C85" s="2" t="n"/>
      <c r="D85" s="3" t="n"/>
      <c r="E85" s="3" t="n"/>
      <c r="F85" s="4" t="n"/>
      <c r="G85" s="4" t="n"/>
      <c r="H85" s="12">
        <f>IF(OR(F85="",G85=""),"",IFERROR(NETWORKDAYS(F85,G85),""))</f>
        <v/>
      </c>
      <c r="I85" s="12">
        <f>IF(D85="","",IFERROR(VLOOKUP(D85,'Paramètres'!$A$2:$B$101,2,FALSE),0))</f>
        <v/>
      </c>
      <c r="J85" s="6" t="n"/>
      <c r="K85" s="13">
        <f>IF(OR(J85="",I85="",I85=0),"",IFERROR(J85/I85,0))</f>
        <v/>
      </c>
      <c r="L85" s="12">
        <f>IF(OR(I85="",J85=""),"",I85-J85)</f>
        <v/>
      </c>
      <c r="M85" s="8" t="n"/>
      <c r="N85" s="14">
        <f>IF(OR(J85="",M85=""),"",J85*M85)</f>
        <v/>
      </c>
      <c r="O85" s="15">
        <f>IF(K85="","",IF(K85&gt;1,"Surcharge",IF(K85&gt;=0.8,"À surveiller","Disponible")))</f>
        <v/>
      </c>
      <c r="P85" s="16">
        <f>IF(O85="","",IF(O85="Surcharge","Réaffecter ou sous-traiter",IF(O85="À surveiller","Suivre chaque semaine","Capacité disponible")))</f>
        <v/>
      </c>
    </row>
    <row r="86">
      <c r="A86" s="2" t="n"/>
      <c r="B86" s="3" t="n"/>
      <c r="C86" s="2" t="n"/>
      <c r="D86" s="3" t="n"/>
      <c r="E86" s="3" t="n"/>
      <c r="F86" s="4" t="n"/>
      <c r="G86" s="4" t="n"/>
      <c r="H86" s="5">
        <f>IF(OR(F86="",G86=""),"",IFERROR(NETWORKDAYS(F86,G86),""))</f>
        <v/>
      </c>
      <c r="I86" s="5">
        <f>IF(D86="","",IFERROR(VLOOKUP(D86,'Paramètres'!$A$2:$B$101,2,FALSE),0))</f>
        <v/>
      </c>
      <c r="J86" s="6" t="n"/>
      <c r="K86" s="7">
        <f>IF(OR(J86="",I86="",I86=0),"",IFERROR(J86/I86,0))</f>
        <v/>
      </c>
      <c r="L86" s="5">
        <f>IF(OR(I86="",J86=""),"",I86-J86)</f>
        <v/>
      </c>
      <c r="M86" s="8" t="n"/>
      <c r="N86" s="9">
        <f>IF(OR(J86="",M86=""),"",J86*M86)</f>
        <v/>
      </c>
      <c r="O86" s="10">
        <f>IF(K86="","",IF(K86&gt;1,"Surcharge",IF(K86&gt;=0.8,"À surveiller","Disponible")))</f>
        <v/>
      </c>
      <c r="P86" s="11">
        <f>IF(O86="","",IF(O86="Surcharge","Réaffecter ou sous-traiter",IF(O86="À surveiller","Suivre chaque semaine","Capacité disponible")))</f>
        <v/>
      </c>
    </row>
    <row r="87">
      <c r="A87" s="2" t="n"/>
      <c r="B87" s="3" t="n"/>
      <c r="C87" s="2" t="n"/>
      <c r="D87" s="3" t="n"/>
      <c r="E87" s="3" t="n"/>
      <c r="F87" s="4" t="n"/>
      <c r="G87" s="4" t="n"/>
      <c r="H87" s="12">
        <f>IF(OR(F87="",G87=""),"",IFERROR(NETWORKDAYS(F87,G87),""))</f>
        <v/>
      </c>
      <c r="I87" s="12">
        <f>IF(D87="","",IFERROR(VLOOKUP(D87,'Paramètres'!$A$2:$B$101,2,FALSE),0))</f>
        <v/>
      </c>
      <c r="J87" s="6" t="n"/>
      <c r="K87" s="13">
        <f>IF(OR(J87="",I87="",I87=0),"",IFERROR(J87/I87,0))</f>
        <v/>
      </c>
      <c r="L87" s="12">
        <f>IF(OR(I87="",J87=""),"",I87-J87)</f>
        <v/>
      </c>
      <c r="M87" s="8" t="n"/>
      <c r="N87" s="14">
        <f>IF(OR(J87="",M87=""),"",J87*M87)</f>
        <v/>
      </c>
      <c r="O87" s="15">
        <f>IF(K87="","",IF(K87&gt;1,"Surcharge",IF(K87&gt;=0.8,"À surveiller","Disponible")))</f>
        <v/>
      </c>
      <c r="P87" s="16">
        <f>IF(O87="","",IF(O87="Surcharge","Réaffecter ou sous-traiter",IF(O87="À surveiller","Suivre chaque semaine","Capacité disponible")))</f>
        <v/>
      </c>
    </row>
    <row r="88">
      <c r="A88" s="2" t="n"/>
      <c r="B88" s="3" t="n"/>
      <c r="C88" s="2" t="n"/>
      <c r="D88" s="3" t="n"/>
      <c r="E88" s="3" t="n"/>
      <c r="F88" s="4" t="n"/>
      <c r="G88" s="4" t="n"/>
      <c r="H88" s="5">
        <f>IF(OR(F88="",G88=""),"",IFERROR(NETWORKDAYS(F88,G88),""))</f>
        <v/>
      </c>
      <c r="I88" s="5">
        <f>IF(D88="","",IFERROR(VLOOKUP(D88,'Paramètres'!$A$2:$B$101,2,FALSE),0))</f>
        <v/>
      </c>
      <c r="J88" s="6" t="n"/>
      <c r="K88" s="7">
        <f>IF(OR(J88="",I88="",I88=0),"",IFERROR(J88/I88,0))</f>
        <v/>
      </c>
      <c r="L88" s="5">
        <f>IF(OR(I88="",J88=""),"",I88-J88)</f>
        <v/>
      </c>
      <c r="M88" s="8" t="n"/>
      <c r="N88" s="9">
        <f>IF(OR(J88="",M88=""),"",J88*M88)</f>
        <v/>
      </c>
      <c r="O88" s="10">
        <f>IF(K88="","",IF(K88&gt;1,"Surcharge",IF(K88&gt;=0.8,"À surveiller","Disponible")))</f>
        <v/>
      </c>
      <c r="P88" s="11">
        <f>IF(O88="","",IF(O88="Surcharge","Réaffecter ou sous-traiter",IF(O88="À surveiller","Suivre chaque semaine","Capacité disponible")))</f>
        <v/>
      </c>
    </row>
    <row r="89">
      <c r="A89" s="2" t="n"/>
      <c r="B89" s="3" t="n"/>
      <c r="C89" s="2" t="n"/>
      <c r="D89" s="3" t="n"/>
      <c r="E89" s="3" t="n"/>
      <c r="F89" s="4" t="n"/>
      <c r="G89" s="4" t="n"/>
      <c r="H89" s="12">
        <f>IF(OR(F89="",G89=""),"",IFERROR(NETWORKDAYS(F89,G89),""))</f>
        <v/>
      </c>
      <c r="I89" s="12">
        <f>IF(D89="","",IFERROR(VLOOKUP(D89,'Paramètres'!$A$2:$B$101,2,FALSE),0))</f>
        <v/>
      </c>
      <c r="J89" s="6" t="n"/>
      <c r="K89" s="13">
        <f>IF(OR(J89="",I89="",I89=0),"",IFERROR(J89/I89,0))</f>
        <v/>
      </c>
      <c r="L89" s="12">
        <f>IF(OR(I89="",J89=""),"",I89-J89)</f>
        <v/>
      </c>
      <c r="M89" s="8" t="n"/>
      <c r="N89" s="14">
        <f>IF(OR(J89="",M89=""),"",J89*M89)</f>
        <v/>
      </c>
      <c r="O89" s="15">
        <f>IF(K89="","",IF(K89&gt;1,"Surcharge",IF(K89&gt;=0.8,"À surveiller","Disponible")))</f>
        <v/>
      </c>
      <c r="P89" s="16">
        <f>IF(O89="","",IF(O89="Surcharge","Réaffecter ou sous-traiter",IF(O89="À surveiller","Suivre chaque semaine","Capacité disponible")))</f>
        <v/>
      </c>
    </row>
    <row r="90">
      <c r="A90" s="2" t="n"/>
      <c r="B90" s="3" t="n"/>
      <c r="C90" s="2" t="n"/>
      <c r="D90" s="3" t="n"/>
      <c r="E90" s="3" t="n"/>
      <c r="F90" s="4" t="n"/>
      <c r="G90" s="4" t="n"/>
      <c r="H90" s="5">
        <f>IF(OR(F90="",G90=""),"",IFERROR(NETWORKDAYS(F90,G90),""))</f>
        <v/>
      </c>
      <c r="I90" s="5">
        <f>IF(D90="","",IFERROR(VLOOKUP(D90,'Paramètres'!$A$2:$B$101,2,FALSE),0))</f>
        <v/>
      </c>
      <c r="J90" s="6" t="n"/>
      <c r="K90" s="7">
        <f>IF(OR(J90="",I90="",I90=0),"",IFERROR(J90/I90,0))</f>
        <v/>
      </c>
      <c r="L90" s="5">
        <f>IF(OR(I90="",J90=""),"",I90-J90)</f>
        <v/>
      </c>
      <c r="M90" s="8" t="n"/>
      <c r="N90" s="9">
        <f>IF(OR(J90="",M90=""),"",J90*M90)</f>
        <v/>
      </c>
      <c r="O90" s="10">
        <f>IF(K90="","",IF(K90&gt;1,"Surcharge",IF(K90&gt;=0.8,"À surveiller","Disponible")))</f>
        <v/>
      </c>
      <c r="P90" s="11">
        <f>IF(O90="","",IF(O90="Surcharge","Réaffecter ou sous-traiter",IF(O90="À surveiller","Suivre chaque semaine","Capacité disponible")))</f>
        <v/>
      </c>
    </row>
    <row r="91">
      <c r="A91" s="2" t="n"/>
      <c r="B91" s="3" t="n"/>
      <c r="C91" s="2" t="n"/>
      <c r="D91" s="3" t="n"/>
      <c r="E91" s="3" t="n"/>
      <c r="F91" s="4" t="n"/>
      <c r="G91" s="4" t="n"/>
      <c r="H91" s="12">
        <f>IF(OR(F91="",G91=""),"",IFERROR(NETWORKDAYS(F91,G91),""))</f>
        <v/>
      </c>
      <c r="I91" s="12">
        <f>IF(D91="","",IFERROR(VLOOKUP(D91,'Paramètres'!$A$2:$B$101,2,FALSE),0))</f>
        <v/>
      </c>
      <c r="J91" s="6" t="n"/>
      <c r="K91" s="13">
        <f>IF(OR(J91="",I91="",I91=0),"",IFERROR(J91/I91,0))</f>
        <v/>
      </c>
      <c r="L91" s="12">
        <f>IF(OR(I91="",J91=""),"",I91-J91)</f>
        <v/>
      </c>
      <c r="M91" s="8" t="n"/>
      <c r="N91" s="14">
        <f>IF(OR(J91="",M91=""),"",J91*M91)</f>
        <v/>
      </c>
      <c r="O91" s="15">
        <f>IF(K91="","",IF(K91&gt;1,"Surcharge",IF(K91&gt;=0.8,"À surveiller","Disponible")))</f>
        <v/>
      </c>
      <c r="P91" s="16">
        <f>IF(O91="","",IF(O91="Surcharge","Réaffecter ou sous-traiter",IF(O91="À surveiller","Suivre chaque semaine","Capacité disponible")))</f>
        <v/>
      </c>
    </row>
    <row r="92">
      <c r="A92" s="2" t="n"/>
      <c r="B92" s="3" t="n"/>
      <c r="C92" s="2" t="n"/>
      <c r="D92" s="3" t="n"/>
      <c r="E92" s="3" t="n"/>
      <c r="F92" s="4" t="n"/>
      <c r="G92" s="4" t="n"/>
      <c r="H92" s="5">
        <f>IF(OR(F92="",G92=""),"",IFERROR(NETWORKDAYS(F92,G92),""))</f>
        <v/>
      </c>
      <c r="I92" s="5">
        <f>IF(D92="","",IFERROR(VLOOKUP(D92,'Paramètres'!$A$2:$B$101,2,FALSE),0))</f>
        <v/>
      </c>
      <c r="J92" s="6" t="n"/>
      <c r="K92" s="7">
        <f>IF(OR(J92="",I92="",I92=0),"",IFERROR(J92/I92,0))</f>
        <v/>
      </c>
      <c r="L92" s="5">
        <f>IF(OR(I92="",J92=""),"",I92-J92)</f>
        <v/>
      </c>
      <c r="M92" s="8" t="n"/>
      <c r="N92" s="9">
        <f>IF(OR(J92="",M92=""),"",J92*M92)</f>
        <v/>
      </c>
      <c r="O92" s="10">
        <f>IF(K92="","",IF(K92&gt;1,"Surcharge",IF(K92&gt;=0.8,"À surveiller","Disponible")))</f>
        <v/>
      </c>
      <c r="P92" s="11">
        <f>IF(O92="","",IF(O92="Surcharge","Réaffecter ou sous-traiter",IF(O92="À surveiller","Suivre chaque semaine","Capacité disponible")))</f>
        <v/>
      </c>
    </row>
    <row r="93">
      <c r="A93" s="2" t="n"/>
      <c r="B93" s="3" t="n"/>
      <c r="C93" s="2" t="n"/>
      <c r="D93" s="3" t="n"/>
      <c r="E93" s="3" t="n"/>
      <c r="F93" s="4" t="n"/>
      <c r="G93" s="4" t="n"/>
      <c r="H93" s="12">
        <f>IF(OR(F93="",G93=""),"",IFERROR(NETWORKDAYS(F93,G93),""))</f>
        <v/>
      </c>
      <c r="I93" s="12">
        <f>IF(D93="","",IFERROR(VLOOKUP(D93,'Paramètres'!$A$2:$B$101,2,FALSE),0))</f>
        <v/>
      </c>
      <c r="J93" s="6" t="n"/>
      <c r="K93" s="13">
        <f>IF(OR(J93="",I93="",I93=0),"",IFERROR(J93/I93,0))</f>
        <v/>
      </c>
      <c r="L93" s="12">
        <f>IF(OR(I93="",J93=""),"",I93-J93)</f>
        <v/>
      </c>
      <c r="M93" s="8" t="n"/>
      <c r="N93" s="14">
        <f>IF(OR(J93="",M93=""),"",J93*M93)</f>
        <v/>
      </c>
      <c r="O93" s="15">
        <f>IF(K93="","",IF(K93&gt;1,"Surcharge",IF(K93&gt;=0.8,"À surveiller","Disponible")))</f>
        <v/>
      </c>
      <c r="P93" s="16">
        <f>IF(O93="","",IF(O93="Surcharge","Réaffecter ou sous-traiter",IF(O93="À surveiller","Suivre chaque semaine","Capacité disponible")))</f>
        <v/>
      </c>
    </row>
    <row r="94">
      <c r="A94" s="2" t="n"/>
      <c r="B94" s="3" t="n"/>
      <c r="C94" s="2" t="n"/>
      <c r="D94" s="3" t="n"/>
      <c r="E94" s="3" t="n"/>
      <c r="F94" s="4" t="n"/>
      <c r="G94" s="4" t="n"/>
      <c r="H94" s="5">
        <f>IF(OR(F94="",G94=""),"",IFERROR(NETWORKDAYS(F94,G94),""))</f>
        <v/>
      </c>
      <c r="I94" s="5">
        <f>IF(D94="","",IFERROR(VLOOKUP(D94,'Paramètres'!$A$2:$B$101,2,FALSE),0))</f>
        <v/>
      </c>
      <c r="J94" s="6" t="n"/>
      <c r="K94" s="7">
        <f>IF(OR(J94="",I94="",I94=0),"",IFERROR(J94/I94,0))</f>
        <v/>
      </c>
      <c r="L94" s="5">
        <f>IF(OR(I94="",J94=""),"",I94-J94)</f>
        <v/>
      </c>
      <c r="M94" s="8" t="n"/>
      <c r="N94" s="9">
        <f>IF(OR(J94="",M94=""),"",J94*M94)</f>
        <v/>
      </c>
      <c r="O94" s="10">
        <f>IF(K94="","",IF(K94&gt;1,"Surcharge",IF(K94&gt;=0.8,"À surveiller","Disponible")))</f>
        <v/>
      </c>
      <c r="P94" s="11">
        <f>IF(O94="","",IF(O94="Surcharge","Réaffecter ou sous-traiter",IF(O94="À surveiller","Suivre chaque semaine","Capacité disponible")))</f>
        <v/>
      </c>
    </row>
    <row r="95">
      <c r="A95" s="2" t="n"/>
      <c r="B95" s="3" t="n"/>
      <c r="C95" s="2" t="n"/>
      <c r="D95" s="3" t="n"/>
      <c r="E95" s="3" t="n"/>
      <c r="F95" s="4" t="n"/>
      <c r="G95" s="4" t="n"/>
      <c r="H95" s="12">
        <f>IF(OR(F95="",G95=""),"",IFERROR(NETWORKDAYS(F95,G95),""))</f>
        <v/>
      </c>
      <c r="I95" s="12">
        <f>IF(D95="","",IFERROR(VLOOKUP(D95,'Paramètres'!$A$2:$B$101,2,FALSE),0))</f>
        <v/>
      </c>
      <c r="J95" s="6" t="n"/>
      <c r="K95" s="13">
        <f>IF(OR(J95="",I95="",I95=0),"",IFERROR(J95/I95,0))</f>
        <v/>
      </c>
      <c r="L95" s="12">
        <f>IF(OR(I95="",J95=""),"",I95-J95)</f>
        <v/>
      </c>
      <c r="M95" s="8" t="n"/>
      <c r="N95" s="14">
        <f>IF(OR(J95="",M95=""),"",J95*M95)</f>
        <v/>
      </c>
      <c r="O95" s="15">
        <f>IF(K95="","",IF(K95&gt;1,"Surcharge",IF(K95&gt;=0.8,"À surveiller","Disponible")))</f>
        <v/>
      </c>
      <c r="P95" s="16">
        <f>IF(O95="","",IF(O95="Surcharge","Réaffecter ou sous-traiter",IF(O95="À surveiller","Suivre chaque semaine","Capacité disponible")))</f>
        <v/>
      </c>
    </row>
    <row r="96">
      <c r="A96" s="2" t="n"/>
      <c r="B96" s="3" t="n"/>
      <c r="C96" s="2" t="n"/>
      <c r="D96" s="3" t="n"/>
      <c r="E96" s="3" t="n"/>
      <c r="F96" s="4" t="n"/>
      <c r="G96" s="4" t="n"/>
      <c r="H96" s="5">
        <f>IF(OR(F96="",G96=""),"",IFERROR(NETWORKDAYS(F96,G96),""))</f>
        <v/>
      </c>
      <c r="I96" s="5">
        <f>IF(D96="","",IFERROR(VLOOKUP(D96,'Paramètres'!$A$2:$B$101,2,FALSE),0))</f>
        <v/>
      </c>
      <c r="J96" s="6" t="n"/>
      <c r="K96" s="7">
        <f>IF(OR(J96="",I96="",I96=0),"",IFERROR(J96/I96,0))</f>
        <v/>
      </c>
      <c r="L96" s="5">
        <f>IF(OR(I96="",J96=""),"",I96-J96)</f>
        <v/>
      </c>
      <c r="M96" s="8" t="n"/>
      <c r="N96" s="9">
        <f>IF(OR(J96="",M96=""),"",J96*M96)</f>
        <v/>
      </c>
      <c r="O96" s="10">
        <f>IF(K96="","",IF(K96&gt;1,"Surcharge",IF(K96&gt;=0.8,"À surveiller","Disponible")))</f>
        <v/>
      </c>
      <c r="P96" s="11">
        <f>IF(O96="","",IF(O96="Surcharge","Réaffecter ou sous-traiter",IF(O96="À surveiller","Suivre chaque semaine","Capacité disponible")))</f>
        <v/>
      </c>
    </row>
    <row r="97">
      <c r="A97" s="2" t="n"/>
      <c r="B97" s="3" t="n"/>
      <c r="C97" s="2" t="n"/>
      <c r="D97" s="3" t="n"/>
      <c r="E97" s="3" t="n"/>
      <c r="F97" s="4" t="n"/>
      <c r="G97" s="4" t="n"/>
      <c r="H97" s="12">
        <f>IF(OR(F97="",G97=""),"",IFERROR(NETWORKDAYS(F97,G97),""))</f>
        <v/>
      </c>
      <c r="I97" s="12">
        <f>IF(D97="","",IFERROR(VLOOKUP(D97,'Paramètres'!$A$2:$B$101,2,FALSE),0))</f>
        <v/>
      </c>
      <c r="J97" s="6" t="n"/>
      <c r="K97" s="13">
        <f>IF(OR(J97="",I97="",I97=0),"",IFERROR(J97/I97,0))</f>
        <v/>
      </c>
      <c r="L97" s="12">
        <f>IF(OR(I97="",J97=""),"",I97-J97)</f>
        <v/>
      </c>
      <c r="M97" s="8" t="n"/>
      <c r="N97" s="14">
        <f>IF(OR(J97="",M97=""),"",J97*M97)</f>
        <v/>
      </c>
      <c r="O97" s="15">
        <f>IF(K97="","",IF(K97&gt;1,"Surcharge",IF(K97&gt;=0.8,"À surveiller","Disponible")))</f>
        <v/>
      </c>
      <c r="P97" s="16">
        <f>IF(O97="","",IF(O97="Surcharge","Réaffecter ou sous-traiter",IF(O97="À surveiller","Suivre chaque semaine","Capacité disponible")))</f>
        <v/>
      </c>
    </row>
    <row r="98">
      <c r="A98" s="2" t="n"/>
      <c r="B98" s="3" t="n"/>
      <c r="C98" s="2" t="n"/>
      <c r="D98" s="3" t="n"/>
      <c r="E98" s="3" t="n"/>
      <c r="F98" s="4" t="n"/>
      <c r="G98" s="4" t="n"/>
      <c r="H98" s="5">
        <f>IF(OR(F98="",G98=""),"",IFERROR(NETWORKDAYS(F98,G98),""))</f>
        <v/>
      </c>
      <c r="I98" s="5">
        <f>IF(D98="","",IFERROR(VLOOKUP(D98,'Paramètres'!$A$2:$B$101,2,FALSE),0))</f>
        <v/>
      </c>
      <c r="J98" s="6" t="n"/>
      <c r="K98" s="7">
        <f>IF(OR(J98="",I98="",I98=0),"",IFERROR(J98/I98,0))</f>
        <v/>
      </c>
      <c r="L98" s="5">
        <f>IF(OR(I98="",J98=""),"",I98-J98)</f>
        <v/>
      </c>
      <c r="M98" s="8" t="n"/>
      <c r="N98" s="9">
        <f>IF(OR(J98="",M98=""),"",J98*M98)</f>
        <v/>
      </c>
      <c r="O98" s="10">
        <f>IF(K98="","",IF(K98&gt;1,"Surcharge",IF(K98&gt;=0.8,"À surveiller","Disponible")))</f>
        <v/>
      </c>
      <c r="P98" s="11">
        <f>IF(O98="","",IF(O98="Surcharge","Réaffecter ou sous-traiter",IF(O98="À surveiller","Suivre chaque semaine","Capacité disponible")))</f>
        <v/>
      </c>
    </row>
    <row r="99">
      <c r="A99" s="2" t="n"/>
      <c r="B99" s="3" t="n"/>
      <c r="C99" s="2" t="n"/>
      <c r="D99" s="3" t="n"/>
      <c r="E99" s="3" t="n"/>
      <c r="F99" s="4" t="n"/>
      <c r="G99" s="4" t="n"/>
      <c r="H99" s="12">
        <f>IF(OR(F99="",G99=""),"",IFERROR(NETWORKDAYS(F99,G99),""))</f>
        <v/>
      </c>
      <c r="I99" s="12">
        <f>IF(D99="","",IFERROR(VLOOKUP(D99,'Paramètres'!$A$2:$B$101,2,FALSE),0))</f>
        <v/>
      </c>
      <c r="J99" s="6" t="n"/>
      <c r="K99" s="13">
        <f>IF(OR(J99="",I99="",I99=0),"",IFERROR(J99/I99,0))</f>
        <v/>
      </c>
      <c r="L99" s="12">
        <f>IF(OR(I99="",J99=""),"",I99-J99)</f>
        <v/>
      </c>
      <c r="M99" s="8" t="n"/>
      <c r="N99" s="14">
        <f>IF(OR(J99="",M99=""),"",J99*M99)</f>
        <v/>
      </c>
      <c r="O99" s="15">
        <f>IF(K99="","",IF(K99&gt;1,"Surcharge",IF(K99&gt;=0.8,"À surveiller","Disponible")))</f>
        <v/>
      </c>
      <c r="P99" s="16">
        <f>IF(O99="","",IF(O99="Surcharge","Réaffecter ou sous-traiter",IF(O99="À surveiller","Suivre chaque semaine","Capacité disponible")))</f>
        <v/>
      </c>
    </row>
    <row r="100">
      <c r="A100" s="2" t="n"/>
      <c r="B100" s="3" t="n"/>
      <c r="C100" s="2" t="n"/>
      <c r="D100" s="3" t="n"/>
      <c r="E100" s="3" t="n"/>
      <c r="F100" s="4" t="n"/>
      <c r="G100" s="4" t="n"/>
      <c r="H100" s="5">
        <f>IF(OR(F100="",G100=""),"",IFERROR(NETWORKDAYS(F100,G100),""))</f>
        <v/>
      </c>
      <c r="I100" s="5">
        <f>IF(D100="","",IFERROR(VLOOKUP(D100,'Paramètres'!$A$2:$B$101,2,FALSE),0))</f>
        <v/>
      </c>
      <c r="J100" s="6" t="n"/>
      <c r="K100" s="7">
        <f>IF(OR(J100="",I100="",I100=0),"",IFERROR(J100/I100,0))</f>
        <v/>
      </c>
      <c r="L100" s="5">
        <f>IF(OR(I100="",J100=""),"",I100-J100)</f>
        <v/>
      </c>
      <c r="M100" s="8" t="n"/>
      <c r="N100" s="9">
        <f>IF(OR(J100="",M100=""),"",J100*M100)</f>
        <v/>
      </c>
      <c r="O100" s="10">
        <f>IF(K100="","",IF(K100&gt;1,"Surcharge",IF(K100&gt;=0.8,"À surveiller","Disponible")))</f>
        <v/>
      </c>
      <c r="P100" s="11">
        <f>IF(O100="","",IF(O100="Surcharge","Réaffecter ou sous-traiter",IF(O100="À surveiller","Suivre chaque semaine","Capacité disponible")))</f>
        <v/>
      </c>
    </row>
    <row r="101">
      <c r="A101" s="2" t="n"/>
      <c r="B101" s="3" t="n"/>
      <c r="C101" s="2" t="n"/>
      <c r="D101" s="3" t="n"/>
      <c r="E101" s="3" t="n"/>
      <c r="F101" s="4" t="n"/>
      <c r="G101" s="4" t="n"/>
      <c r="H101" s="12">
        <f>IF(OR(F101="",G101=""),"",IFERROR(NETWORKDAYS(F101,G101),""))</f>
        <v/>
      </c>
      <c r="I101" s="12">
        <f>IF(D101="","",IFERROR(VLOOKUP(D101,'Paramètres'!$A$2:$B$101,2,FALSE),0))</f>
        <v/>
      </c>
      <c r="J101" s="6" t="n"/>
      <c r="K101" s="13">
        <f>IF(OR(J101="",I101="",I101=0),"",IFERROR(J101/I101,0))</f>
        <v/>
      </c>
      <c r="L101" s="12">
        <f>IF(OR(I101="",J101=""),"",I101-J101)</f>
        <v/>
      </c>
      <c r="M101" s="8" t="n"/>
      <c r="N101" s="14">
        <f>IF(OR(J101="",M101=""),"",J101*M101)</f>
        <v/>
      </c>
      <c r="O101" s="15">
        <f>IF(K101="","",IF(K101&gt;1,"Surcharge",IF(K101&gt;=0.8,"À surveiller","Disponible")))</f>
        <v/>
      </c>
      <c r="P101" s="16">
        <f>IF(O101="","",IF(O101="Surcharge","Réaffecter ou sous-traiter",IF(O101="À surveiller","Suivre chaque semaine","Capacité disponible")))</f>
        <v/>
      </c>
    </row>
    <row r="102">
      <c r="A102" s="17" t="inlineStr">
        <is>
          <t>TOTAL</t>
        </is>
      </c>
      <c r="B102" s="17" t="n"/>
      <c r="C102" s="17" t="n"/>
      <c r="D102" s="17" t="n"/>
      <c r="E102" s="17" t="n"/>
      <c r="F102" s="17" t="n"/>
      <c r="G102" s="17" t="n"/>
      <c r="H102" s="18">
        <f>SUM(H2:H101)</f>
        <v/>
      </c>
      <c r="I102" s="18">
        <f>SUM(I2:I101)</f>
        <v/>
      </c>
      <c r="J102" s="18">
        <f>SUM(J2:J101)</f>
        <v/>
      </c>
      <c r="K102" s="19">
        <f>IFERROR(J102/I102,0)</f>
        <v/>
      </c>
      <c r="L102" s="18">
        <f>SUM(L2:L101)</f>
        <v/>
      </c>
      <c r="M102" s="20">
        <f>IFERROR(AVERAGE(M2:M101),0)</f>
        <v/>
      </c>
      <c r="N102" s="20">
        <f>SUM(N2:N101)</f>
        <v/>
      </c>
      <c r="O102" s="17" t="n"/>
      <c r="P102" s="17" t="n"/>
    </row>
  </sheetData>
  <autoFilter ref="A1:P101"/>
  <conditionalFormatting sqref="O2:O101">
    <cfRule type="expression" priority="1" dxfId="0" stopIfTrue="1">
      <formula>O2="Surcharge"</formula>
    </cfRule>
    <cfRule type="expression" priority="2" dxfId="1" stopIfTrue="1">
      <formula>O2="À surveiller"</formula>
    </cfRule>
    <cfRule type="expression" priority="3" dxfId="2" stopIfTrue="1">
      <formula>O2="Disponible"</formula>
    </cfRule>
  </conditionalFormatting>
  <conditionalFormatting sqref="K2:K101">
    <cfRule type="expression" priority="4" dxfId="0" stopIfTrue="1">
      <formula>K2&gt;1</formula>
    </cfRule>
    <cfRule type="expression" priority="5" dxfId="1" stopIfTrue="1">
      <formula>AND(K2&gt;=0.8,K2&lt;=1)</formula>
    </cfRule>
  </conditionalFormatting>
  <dataValidations count="6">
    <dataValidation sqref="D2:D101" showErrorMessage="1" showInputMessage="1" allowBlank="1" type="list">
      <formula1>='Paramètres'!$A$2:$A$101</formula1>
    </dataValidation>
    <dataValidation sqref="C2:C101" showErrorMessage="1" showInputMessage="1" allowBlank="1" type="list">
      <formula1>"Paris,Lyon,Marseille,Toulouse,Bordeaux,Lille,Nantes,Strasbourg,Nice,Rennes"</formula1>
    </dataValidation>
    <dataValidation sqref="E2:E101" showErrorMessage="1" showInputMessage="1" allowBlank="1" type="list">
      <formula1>"Gestion de projet,Développement,Design,Data,Marketing,QA,Infrastructure,Finance"</formula1>
    </dataValidation>
    <dataValidation sqref="F2:G101" showErrorMessage="1" showInputMessage="1" allowBlank="1" type="date" operator="between">
      <formula1>1</formula1>
      <formula2>73050</formula2>
    </dataValidation>
    <dataValidation sqref="J2:J101" showErrorMessage="1" showInputMessage="1" allowBlank="1" type="decimal" operator="greaterThanOrEqual">
      <formula1>0</formula1>
    </dataValidation>
    <dataValidation sqref="M2:M101" showErrorMessage="1" showInputMessage="1" allowBlank="1" type="decimal" operator="greaterThanOrEqual">
      <formula1>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02"/>
  <sheetViews>
    <sheetView showGridLines="0"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19" customWidth="1" min="4" max="4"/>
    <col width="18" customWidth="1" min="5" max="5"/>
    <col width="18" customWidth="1" min="6" max="6"/>
    <col width="22" customWidth="1" min="8" max="8"/>
    <col width="16" customWidth="1" min="9" max="9"/>
  </cols>
  <sheetData>
    <row r="1" ht="30" customHeight="1">
      <c r="A1" s="21" t="inlineStr">
        <is>
          <t>Tableau de bord — Planification de capacité</t>
        </is>
      </c>
    </row>
    <row r="3">
      <c r="A3" s="22" t="inlineStr">
        <is>
          <t>Indicateur</t>
        </is>
      </c>
      <c r="B3" s="22" t="inlineStr">
        <is>
          <t>Valeur</t>
        </is>
      </c>
    </row>
    <row r="4">
      <c r="A4" s="23" t="inlineStr">
        <is>
          <t>Nombre de missions</t>
        </is>
      </c>
      <c r="B4" s="24">
        <f>COUNTA('Planification'!$A$2:$A$101)</f>
        <v/>
      </c>
    </row>
    <row r="5">
      <c r="A5" s="25" t="inlineStr">
        <is>
          <t>Charge totale planifiée</t>
        </is>
      </c>
      <c r="B5" s="18">
        <f>SUM('Planification'!$J$2:$J$101)</f>
        <v/>
      </c>
    </row>
    <row r="6">
      <c r="A6" s="23" t="inlineStr">
        <is>
          <t>Capacité totale</t>
        </is>
      </c>
      <c r="B6" s="18">
        <f>SUM('Planification'!$I$2:$I$101)</f>
        <v/>
      </c>
    </row>
    <row r="7">
      <c r="A7" s="25" t="inlineStr">
        <is>
          <t>Taux d’occupation global</t>
        </is>
      </c>
      <c r="B7" s="19">
        <f>IFERROR(SUM('Planification'!$J$2:$J$101)/SUM('Planification'!$I$2:$I$101),0)</f>
        <v/>
      </c>
    </row>
    <row r="8">
      <c r="A8" s="23" t="inlineStr">
        <is>
          <t>Nombre de missions en surcharge</t>
        </is>
      </c>
      <c r="B8" s="24">
        <f>COUNTIF('Planification'!$O$2:$O$101,"Surcharge")</f>
        <v/>
      </c>
    </row>
    <row r="9">
      <c r="A9" s="25" t="inlineStr">
        <is>
          <t>Coût prévisionnel total</t>
        </is>
      </c>
      <c r="B9" s="20">
        <f>SUM('Planification'!$N$2:$N$101)</f>
        <v/>
      </c>
    </row>
    <row r="10">
      <c r="A10" s="23" t="inlineStr">
        <is>
          <t>Charge moyenne par mission</t>
        </is>
      </c>
      <c r="B10" s="18">
        <f>IFERROR(AVERAGE('Planification'!$J$2:$J$101),0)</f>
        <v/>
      </c>
    </row>
    <row r="13">
      <c r="A13" s="1" t="inlineStr">
        <is>
          <t>Responsable</t>
        </is>
      </c>
      <c r="B13" s="1" t="inlineStr">
        <is>
          <t>Capacité totale</t>
        </is>
      </c>
      <c r="C13" s="1" t="inlineStr">
        <is>
          <t>Charge totale</t>
        </is>
      </c>
      <c r="D13" s="1" t="inlineStr">
        <is>
          <t>Taux d’occupation</t>
        </is>
      </c>
      <c r="E13" s="1" t="inlineStr">
        <is>
          <t>Écart</t>
        </is>
      </c>
      <c r="F13" s="1" t="inlineStr">
        <is>
          <t>Statut</t>
        </is>
      </c>
      <c r="H13" s="1" t="inlineStr">
        <is>
          <t>Statut capacité</t>
        </is>
      </c>
      <c r="I13" s="1" t="inlineStr">
        <is>
          <t>Nombre de missions</t>
        </is>
      </c>
    </row>
    <row r="14">
      <c r="A14" s="26">
        <f>IF('Paramètres'!$A$2="","",'Paramètres'!$A$2)</f>
        <v/>
      </c>
      <c r="B14" s="5">
        <f>IF(A14="","",SUMIF('Planification'!$D$2:$D$101,A14,'Planification'!$I$2:$I$101))</f>
        <v/>
      </c>
      <c r="C14" s="5">
        <f>IF(A14="","",SUMIF('Planification'!$D$2:$D$101,A14,'Planification'!$J$2:$J$101))</f>
        <v/>
      </c>
      <c r="D14" s="7">
        <f>IF(A14="","",IFERROR(C14/B14,0))</f>
        <v/>
      </c>
      <c r="E14" s="5">
        <f>IF(A14="","",B14-C14)</f>
        <v/>
      </c>
      <c r="F14" s="10">
        <f>IF(D14="","",IF(D14&gt;1,"Surcharge",IF(D14&gt;=0.8,"À surveiller","Disponible")))</f>
        <v/>
      </c>
      <c r="H14" s="10" t="inlineStr">
        <is>
          <t>Surcharge</t>
        </is>
      </c>
      <c r="I14" s="10">
        <f>IF(H14="","",COUNTIF('Planification'!$O$2:$O$101,H14))</f>
        <v/>
      </c>
    </row>
    <row r="15">
      <c r="A15" s="27">
        <f>IF('Paramètres'!$A$3="","",'Paramètres'!$A$3)</f>
        <v/>
      </c>
      <c r="B15" s="12">
        <f>IF(A15="","",SUMIF('Planification'!$D$2:$D$101,A15,'Planification'!$I$2:$I$101))</f>
        <v/>
      </c>
      <c r="C15" s="12">
        <f>IF(A15="","",SUMIF('Planification'!$D$2:$D$101,A15,'Planification'!$J$2:$J$101))</f>
        <v/>
      </c>
      <c r="D15" s="13">
        <f>IF(A15="","",IFERROR(C15/B15,0))</f>
        <v/>
      </c>
      <c r="E15" s="12">
        <f>IF(A15="","",B15-C15)</f>
        <v/>
      </c>
      <c r="F15" s="15">
        <f>IF(D15="","",IF(D15&gt;1,"Surcharge",IF(D15&gt;=0.8,"À surveiller","Disponible")))</f>
        <v/>
      </c>
      <c r="H15" s="15" t="inlineStr">
        <is>
          <t>À surveiller</t>
        </is>
      </c>
      <c r="I15" s="15">
        <f>IF(H15="","",COUNTIF('Planification'!$O$2:$O$101,H15))</f>
        <v/>
      </c>
    </row>
    <row r="16">
      <c r="A16" s="26">
        <f>IF('Paramètres'!$A$4="","",'Paramètres'!$A$4)</f>
        <v/>
      </c>
      <c r="B16" s="5">
        <f>IF(A16="","",SUMIF('Planification'!$D$2:$D$101,A16,'Planification'!$I$2:$I$101))</f>
        <v/>
      </c>
      <c r="C16" s="5">
        <f>IF(A16="","",SUMIF('Planification'!$D$2:$D$101,A16,'Planification'!$J$2:$J$101))</f>
        <v/>
      </c>
      <c r="D16" s="7">
        <f>IF(A16="","",IFERROR(C16/B16,0))</f>
        <v/>
      </c>
      <c r="E16" s="5">
        <f>IF(A16="","",B16-C16)</f>
        <v/>
      </c>
      <c r="F16" s="10">
        <f>IF(D16="","",IF(D16&gt;1,"Surcharge",IF(D16&gt;=0.8,"À surveiller","Disponible")))</f>
        <v/>
      </c>
      <c r="H16" s="10" t="inlineStr">
        <is>
          <t>Disponible</t>
        </is>
      </c>
      <c r="I16" s="10">
        <f>IF(H16="","",COUNTIF('Planification'!$O$2:$O$101,H16))</f>
        <v/>
      </c>
    </row>
    <row r="17">
      <c r="A17" s="27">
        <f>IF('Paramètres'!$A$5="","",'Paramètres'!$A$5)</f>
        <v/>
      </c>
      <c r="B17" s="12">
        <f>IF(A17="","",SUMIF('Planification'!$D$2:$D$101,A17,'Planification'!$I$2:$I$101))</f>
        <v/>
      </c>
      <c r="C17" s="12">
        <f>IF(A17="","",SUMIF('Planification'!$D$2:$D$101,A17,'Planification'!$J$2:$J$101))</f>
        <v/>
      </c>
      <c r="D17" s="13">
        <f>IF(A17="","",IFERROR(C17/B17,0))</f>
        <v/>
      </c>
      <c r="E17" s="12">
        <f>IF(A17="","",B17-C17)</f>
        <v/>
      </c>
      <c r="F17" s="15">
        <f>IF(D17="","",IF(D17&gt;1,"Surcharge",IF(D17&gt;=0.8,"À surveiller","Disponible")))</f>
        <v/>
      </c>
      <c r="H17" s="15" t="n"/>
      <c r="I17" s="15">
        <f>IF(H17="","",COUNTIF('Planification'!$O$2:$O$101,H17))</f>
        <v/>
      </c>
    </row>
    <row r="18">
      <c r="A18" s="26">
        <f>IF('Paramètres'!$A$6="","",'Paramètres'!$A$6)</f>
        <v/>
      </c>
      <c r="B18" s="5">
        <f>IF(A18="","",SUMIF('Planification'!$D$2:$D$101,A18,'Planification'!$I$2:$I$101))</f>
        <v/>
      </c>
      <c r="C18" s="5">
        <f>IF(A18="","",SUMIF('Planification'!$D$2:$D$101,A18,'Planification'!$J$2:$J$101))</f>
        <v/>
      </c>
      <c r="D18" s="7">
        <f>IF(A18="","",IFERROR(C18/B18,0))</f>
        <v/>
      </c>
      <c r="E18" s="5">
        <f>IF(A18="","",B18-C18)</f>
        <v/>
      </c>
      <c r="F18" s="10">
        <f>IF(D18="","",IF(D18&gt;1,"Surcharge",IF(D18&gt;=0.8,"À surveiller","Disponible")))</f>
        <v/>
      </c>
      <c r="H18" s="10" t="n"/>
      <c r="I18" s="10">
        <f>IF(H18="","",COUNTIF('Planification'!$O$2:$O$101,H18))</f>
        <v/>
      </c>
    </row>
    <row r="19">
      <c r="A19" s="27">
        <f>IF('Paramètres'!$A$7="","",'Paramètres'!$A$7)</f>
        <v/>
      </c>
      <c r="B19" s="12">
        <f>IF(A19="","",SUMIF('Planification'!$D$2:$D$101,A19,'Planification'!$I$2:$I$101))</f>
        <v/>
      </c>
      <c r="C19" s="12">
        <f>IF(A19="","",SUMIF('Planification'!$D$2:$D$101,A19,'Planification'!$J$2:$J$101))</f>
        <v/>
      </c>
      <c r="D19" s="13">
        <f>IF(A19="","",IFERROR(C19/B19,0))</f>
        <v/>
      </c>
      <c r="E19" s="12">
        <f>IF(A19="","",B19-C19)</f>
        <v/>
      </c>
      <c r="F19" s="15">
        <f>IF(D19="","",IF(D19&gt;1,"Surcharge",IF(D19&gt;=0.8,"À surveiller","Disponible")))</f>
        <v/>
      </c>
      <c r="H19" s="15" t="n"/>
      <c r="I19" s="15">
        <f>IF(H19="","",COUNTIF('Planification'!$O$2:$O$101,H19))</f>
        <v/>
      </c>
    </row>
    <row r="20">
      <c r="A20" s="26">
        <f>IF('Paramètres'!$A$8="","",'Paramètres'!$A$8)</f>
        <v/>
      </c>
      <c r="B20" s="5">
        <f>IF(A20="","",SUMIF('Planification'!$D$2:$D$101,A20,'Planification'!$I$2:$I$101))</f>
        <v/>
      </c>
      <c r="C20" s="5">
        <f>IF(A20="","",SUMIF('Planification'!$D$2:$D$101,A20,'Planification'!$J$2:$J$101))</f>
        <v/>
      </c>
      <c r="D20" s="7">
        <f>IF(A20="","",IFERROR(C20/B20,0))</f>
        <v/>
      </c>
      <c r="E20" s="5">
        <f>IF(A20="","",B20-C20)</f>
        <v/>
      </c>
      <c r="F20" s="10">
        <f>IF(D20="","",IF(D20&gt;1,"Surcharge",IF(D20&gt;=0.8,"À surveiller","Disponible")))</f>
        <v/>
      </c>
      <c r="H20" s="10" t="n"/>
      <c r="I20" s="10">
        <f>IF(H20="","",COUNTIF('Planification'!$O$2:$O$101,H20))</f>
        <v/>
      </c>
    </row>
    <row r="21">
      <c r="A21" s="27">
        <f>IF('Paramètres'!$A$9="","",'Paramètres'!$A$9)</f>
        <v/>
      </c>
      <c r="B21" s="12">
        <f>IF(A21="","",SUMIF('Planification'!$D$2:$D$101,A21,'Planification'!$I$2:$I$101))</f>
        <v/>
      </c>
      <c r="C21" s="12">
        <f>IF(A21="","",SUMIF('Planification'!$D$2:$D$101,A21,'Planification'!$J$2:$J$101))</f>
        <v/>
      </c>
      <c r="D21" s="13">
        <f>IF(A21="","",IFERROR(C21/B21,0))</f>
        <v/>
      </c>
      <c r="E21" s="12">
        <f>IF(A21="","",B21-C21)</f>
        <v/>
      </c>
      <c r="F21" s="15">
        <f>IF(D21="","",IF(D21&gt;1,"Surcharge",IF(D21&gt;=0.8,"À surveiller","Disponible")))</f>
        <v/>
      </c>
      <c r="H21" s="15" t="n"/>
      <c r="I21" s="15">
        <f>IF(H21="","",COUNTIF('Planification'!$O$2:$O$101,H21))</f>
        <v/>
      </c>
    </row>
    <row r="22">
      <c r="A22" s="26">
        <f>IF('Paramètres'!$A$10="","",'Paramètres'!$A$10)</f>
        <v/>
      </c>
      <c r="B22" s="5">
        <f>IF(A22="","",SUMIF('Planification'!$D$2:$D$101,A22,'Planification'!$I$2:$I$101))</f>
        <v/>
      </c>
      <c r="C22" s="5">
        <f>IF(A22="","",SUMIF('Planification'!$D$2:$D$101,A22,'Planification'!$J$2:$J$101))</f>
        <v/>
      </c>
      <c r="D22" s="7">
        <f>IF(A22="","",IFERROR(C22/B22,0))</f>
        <v/>
      </c>
      <c r="E22" s="5">
        <f>IF(A22="","",B22-C22)</f>
        <v/>
      </c>
      <c r="F22" s="10">
        <f>IF(D22="","",IF(D22&gt;1,"Surcharge",IF(D22&gt;=0.8,"À surveiller","Disponible")))</f>
        <v/>
      </c>
      <c r="H22" s="10" t="n"/>
      <c r="I22" s="10">
        <f>IF(H22="","",COUNTIF('Planification'!$O$2:$O$101,H22))</f>
        <v/>
      </c>
    </row>
    <row r="23">
      <c r="A23" s="27">
        <f>IF('Paramètres'!$A$11="","",'Paramètres'!$A$11)</f>
        <v/>
      </c>
      <c r="B23" s="12">
        <f>IF(A23="","",SUMIF('Planification'!$D$2:$D$101,A23,'Planification'!$I$2:$I$101))</f>
        <v/>
      </c>
      <c r="C23" s="12">
        <f>IF(A23="","",SUMIF('Planification'!$D$2:$D$101,A23,'Planification'!$J$2:$J$101))</f>
        <v/>
      </c>
      <c r="D23" s="13">
        <f>IF(A23="","",IFERROR(C23/B23,0))</f>
        <v/>
      </c>
      <c r="E23" s="12">
        <f>IF(A23="","",B23-C23)</f>
        <v/>
      </c>
      <c r="F23" s="15">
        <f>IF(D23="","",IF(D23&gt;1,"Surcharge",IF(D23&gt;=0.8,"À surveiller","Disponible")))</f>
        <v/>
      </c>
      <c r="H23" s="15" t="n"/>
      <c r="I23" s="15">
        <f>IF(H23="","",COUNTIF('Planification'!$O$2:$O$101,H23))</f>
        <v/>
      </c>
    </row>
    <row r="24">
      <c r="A24" s="26">
        <f>IF('Paramètres'!$A$12="","",'Paramètres'!$A$12)</f>
        <v/>
      </c>
      <c r="B24" s="5">
        <f>IF(A24="","",SUMIF('Planification'!$D$2:$D$101,A24,'Planification'!$I$2:$I$101))</f>
        <v/>
      </c>
      <c r="C24" s="5">
        <f>IF(A24="","",SUMIF('Planification'!$D$2:$D$101,A24,'Planification'!$J$2:$J$101))</f>
        <v/>
      </c>
      <c r="D24" s="7">
        <f>IF(A24="","",IFERROR(C24/B24,0))</f>
        <v/>
      </c>
      <c r="E24" s="5">
        <f>IF(A24="","",B24-C24)</f>
        <v/>
      </c>
      <c r="F24" s="10">
        <f>IF(D24="","",IF(D24&gt;1,"Surcharge",IF(D24&gt;=0.8,"À surveiller","Disponible")))</f>
        <v/>
      </c>
      <c r="H24" s="10" t="n"/>
      <c r="I24" s="10">
        <f>IF(H24="","",COUNTIF('Planification'!$O$2:$O$101,H24))</f>
        <v/>
      </c>
    </row>
    <row r="25">
      <c r="A25" s="27">
        <f>IF('Paramètres'!$A$13="","",'Paramètres'!$A$13)</f>
        <v/>
      </c>
      <c r="B25" s="12">
        <f>IF(A25="","",SUMIF('Planification'!$D$2:$D$101,A25,'Planification'!$I$2:$I$101))</f>
        <v/>
      </c>
      <c r="C25" s="12">
        <f>IF(A25="","",SUMIF('Planification'!$D$2:$D$101,A25,'Planification'!$J$2:$J$101))</f>
        <v/>
      </c>
      <c r="D25" s="13">
        <f>IF(A25="","",IFERROR(C25/B25,0))</f>
        <v/>
      </c>
      <c r="E25" s="12">
        <f>IF(A25="","",B25-C25)</f>
        <v/>
      </c>
      <c r="F25" s="15">
        <f>IF(D25="","",IF(D25&gt;1,"Surcharge",IF(D25&gt;=0.8,"À surveiller","Disponible")))</f>
        <v/>
      </c>
      <c r="H25" s="15" t="n"/>
      <c r="I25" s="15">
        <f>IF(H25="","",COUNTIF('Planification'!$O$2:$O$101,H25))</f>
        <v/>
      </c>
    </row>
    <row r="26">
      <c r="A26" s="26">
        <f>IF('Paramètres'!$A$14="","",'Paramètres'!$A$14)</f>
        <v/>
      </c>
      <c r="B26" s="5">
        <f>IF(A26="","",SUMIF('Planification'!$D$2:$D$101,A26,'Planification'!$I$2:$I$101))</f>
        <v/>
      </c>
      <c r="C26" s="5">
        <f>IF(A26="","",SUMIF('Planification'!$D$2:$D$101,A26,'Planification'!$J$2:$J$101))</f>
        <v/>
      </c>
      <c r="D26" s="7">
        <f>IF(A26="","",IFERROR(C26/B26,0))</f>
        <v/>
      </c>
      <c r="E26" s="5">
        <f>IF(A26="","",B26-C26)</f>
        <v/>
      </c>
      <c r="F26" s="10">
        <f>IF(D26="","",IF(D26&gt;1,"Surcharge",IF(D26&gt;=0.8,"À surveiller","Disponible")))</f>
        <v/>
      </c>
      <c r="H26" s="10" t="n"/>
      <c r="I26" s="10">
        <f>IF(H26="","",COUNTIF('Planification'!$O$2:$O$101,H26))</f>
        <v/>
      </c>
    </row>
    <row r="27">
      <c r="A27" s="27">
        <f>IF('Paramètres'!$A$15="","",'Paramètres'!$A$15)</f>
        <v/>
      </c>
      <c r="B27" s="12">
        <f>IF(A27="","",SUMIF('Planification'!$D$2:$D$101,A27,'Planification'!$I$2:$I$101))</f>
        <v/>
      </c>
      <c r="C27" s="12">
        <f>IF(A27="","",SUMIF('Planification'!$D$2:$D$101,A27,'Planification'!$J$2:$J$101))</f>
        <v/>
      </c>
      <c r="D27" s="13">
        <f>IF(A27="","",IFERROR(C27/B27,0))</f>
        <v/>
      </c>
      <c r="E27" s="12">
        <f>IF(A27="","",B27-C27)</f>
        <v/>
      </c>
      <c r="F27" s="15">
        <f>IF(D27="","",IF(D27&gt;1,"Surcharge",IF(D27&gt;=0.8,"À surveiller","Disponible")))</f>
        <v/>
      </c>
      <c r="H27" s="15" t="n"/>
      <c r="I27" s="15">
        <f>IF(H27="","",COUNTIF('Planification'!$O$2:$O$101,H27))</f>
        <v/>
      </c>
    </row>
    <row r="28">
      <c r="A28" s="26">
        <f>IF('Paramètres'!$A$16="","",'Paramètres'!$A$16)</f>
        <v/>
      </c>
      <c r="B28" s="5">
        <f>IF(A28="","",SUMIF('Planification'!$D$2:$D$101,A28,'Planification'!$I$2:$I$101))</f>
        <v/>
      </c>
      <c r="C28" s="5">
        <f>IF(A28="","",SUMIF('Planification'!$D$2:$D$101,A28,'Planification'!$J$2:$J$101))</f>
        <v/>
      </c>
      <c r="D28" s="7">
        <f>IF(A28="","",IFERROR(C28/B28,0))</f>
        <v/>
      </c>
      <c r="E28" s="5">
        <f>IF(A28="","",B28-C28)</f>
        <v/>
      </c>
      <c r="F28" s="10">
        <f>IF(D28="","",IF(D28&gt;1,"Surcharge",IF(D28&gt;=0.8,"À surveiller","Disponible")))</f>
        <v/>
      </c>
      <c r="H28" s="10" t="n"/>
      <c r="I28" s="10">
        <f>IF(H28="","",COUNTIF('Planification'!$O$2:$O$101,H28))</f>
        <v/>
      </c>
    </row>
    <row r="29">
      <c r="A29" s="27">
        <f>IF('Paramètres'!$A$17="","",'Paramètres'!$A$17)</f>
        <v/>
      </c>
      <c r="B29" s="12">
        <f>IF(A29="","",SUMIF('Planification'!$D$2:$D$101,A29,'Planification'!$I$2:$I$101))</f>
        <v/>
      </c>
      <c r="C29" s="12">
        <f>IF(A29="","",SUMIF('Planification'!$D$2:$D$101,A29,'Planification'!$J$2:$J$101))</f>
        <v/>
      </c>
      <c r="D29" s="13">
        <f>IF(A29="","",IFERROR(C29/B29,0))</f>
        <v/>
      </c>
      <c r="E29" s="12">
        <f>IF(A29="","",B29-C29)</f>
        <v/>
      </c>
      <c r="F29" s="15">
        <f>IF(D29="","",IF(D29&gt;1,"Surcharge",IF(D29&gt;=0.8,"À surveiller","Disponible")))</f>
        <v/>
      </c>
      <c r="H29" s="15" t="n"/>
      <c r="I29" s="15">
        <f>IF(H29="","",COUNTIF('Planification'!$O$2:$O$101,H29))</f>
        <v/>
      </c>
    </row>
    <row r="30">
      <c r="A30" s="26">
        <f>IF('Paramètres'!$A$18="","",'Paramètres'!$A$18)</f>
        <v/>
      </c>
      <c r="B30" s="5">
        <f>IF(A30="","",SUMIF('Planification'!$D$2:$D$101,A30,'Planification'!$I$2:$I$101))</f>
        <v/>
      </c>
      <c r="C30" s="5">
        <f>IF(A30="","",SUMIF('Planification'!$D$2:$D$101,A30,'Planification'!$J$2:$J$101))</f>
        <v/>
      </c>
      <c r="D30" s="7">
        <f>IF(A30="","",IFERROR(C30/B30,0))</f>
        <v/>
      </c>
      <c r="E30" s="5">
        <f>IF(A30="","",B30-C30)</f>
        <v/>
      </c>
      <c r="F30" s="10">
        <f>IF(D30="","",IF(D30&gt;1,"Surcharge",IF(D30&gt;=0.8,"À surveiller","Disponible")))</f>
        <v/>
      </c>
      <c r="H30" s="10" t="n"/>
      <c r="I30" s="10">
        <f>IF(H30="","",COUNTIF('Planification'!$O$2:$O$101,H30))</f>
        <v/>
      </c>
    </row>
    <row r="31">
      <c r="A31" s="27">
        <f>IF('Paramètres'!$A$19="","",'Paramètres'!$A$19)</f>
        <v/>
      </c>
      <c r="B31" s="12">
        <f>IF(A31="","",SUMIF('Planification'!$D$2:$D$101,A31,'Planification'!$I$2:$I$101))</f>
        <v/>
      </c>
      <c r="C31" s="12">
        <f>IF(A31="","",SUMIF('Planification'!$D$2:$D$101,A31,'Planification'!$J$2:$J$101))</f>
        <v/>
      </c>
      <c r="D31" s="13">
        <f>IF(A31="","",IFERROR(C31/B31,0))</f>
        <v/>
      </c>
      <c r="E31" s="12">
        <f>IF(A31="","",B31-C31)</f>
        <v/>
      </c>
      <c r="F31" s="15">
        <f>IF(D31="","",IF(D31&gt;1,"Surcharge",IF(D31&gt;=0.8,"À surveiller","Disponible")))</f>
        <v/>
      </c>
      <c r="H31" s="15" t="n"/>
      <c r="I31" s="15">
        <f>IF(H31="","",COUNTIF('Planification'!$O$2:$O$101,H31))</f>
        <v/>
      </c>
    </row>
    <row r="32">
      <c r="A32" s="26">
        <f>IF('Paramètres'!$A$20="","",'Paramètres'!$A$20)</f>
        <v/>
      </c>
      <c r="B32" s="5">
        <f>IF(A32="","",SUMIF('Planification'!$D$2:$D$101,A32,'Planification'!$I$2:$I$101))</f>
        <v/>
      </c>
      <c r="C32" s="5">
        <f>IF(A32="","",SUMIF('Planification'!$D$2:$D$101,A32,'Planification'!$J$2:$J$101))</f>
        <v/>
      </c>
      <c r="D32" s="7">
        <f>IF(A32="","",IFERROR(C32/B32,0))</f>
        <v/>
      </c>
      <c r="E32" s="5">
        <f>IF(A32="","",B32-C32)</f>
        <v/>
      </c>
      <c r="F32" s="10">
        <f>IF(D32="","",IF(D32&gt;1,"Surcharge",IF(D32&gt;=0.8,"À surveiller","Disponible")))</f>
        <v/>
      </c>
      <c r="H32" s="10" t="n"/>
      <c r="I32" s="10">
        <f>IF(H32="","",COUNTIF('Planification'!$O$2:$O$101,H32))</f>
        <v/>
      </c>
    </row>
    <row r="33">
      <c r="A33" s="27">
        <f>IF('Paramètres'!$A$21="","",'Paramètres'!$A$21)</f>
        <v/>
      </c>
      <c r="B33" s="12">
        <f>IF(A33="","",SUMIF('Planification'!$D$2:$D$101,A33,'Planification'!$I$2:$I$101))</f>
        <v/>
      </c>
      <c r="C33" s="12">
        <f>IF(A33="","",SUMIF('Planification'!$D$2:$D$101,A33,'Planification'!$J$2:$J$101))</f>
        <v/>
      </c>
      <c r="D33" s="13">
        <f>IF(A33="","",IFERROR(C33/B33,0))</f>
        <v/>
      </c>
      <c r="E33" s="12">
        <f>IF(A33="","",B33-C33)</f>
        <v/>
      </c>
      <c r="F33" s="15">
        <f>IF(D33="","",IF(D33&gt;1,"Surcharge",IF(D33&gt;=0.8,"À surveiller","Disponible")))</f>
        <v/>
      </c>
      <c r="H33" s="15" t="n"/>
      <c r="I33" s="15">
        <f>IF(H33="","",COUNTIF('Planification'!$O$2:$O$101,H33))</f>
        <v/>
      </c>
    </row>
    <row r="34">
      <c r="A34" s="26">
        <f>IF('Paramètres'!$A$22="","",'Paramètres'!$A$22)</f>
        <v/>
      </c>
      <c r="B34" s="5">
        <f>IF(A34="","",SUMIF('Planification'!$D$2:$D$101,A34,'Planification'!$I$2:$I$101))</f>
        <v/>
      </c>
      <c r="C34" s="5">
        <f>IF(A34="","",SUMIF('Planification'!$D$2:$D$101,A34,'Planification'!$J$2:$J$101))</f>
        <v/>
      </c>
      <c r="D34" s="7">
        <f>IF(A34="","",IFERROR(C34/B34,0))</f>
        <v/>
      </c>
      <c r="E34" s="5">
        <f>IF(A34="","",B34-C34)</f>
        <v/>
      </c>
      <c r="F34" s="10">
        <f>IF(D34="","",IF(D34&gt;1,"Surcharge",IF(D34&gt;=0.8,"À surveiller","Disponible")))</f>
        <v/>
      </c>
      <c r="H34" s="10" t="n"/>
      <c r="I34" s="10">
        <f>IF(H34="","",COUNTIF('Planification'!$O$2:$O$101,H34))</f>
        <v/>
      </c>
    </row>
    <row r="35">
      <c r="A35" s="27">
        <f>IF('Paramètres'!$A$23="","",'Paramètres'!$A$23)</f>
        <v/>
      </c>
      <c r="B35" s="12">
        <f>IF(A35="","",SUMIF('Planification'!$D$2:$D$101,A35,'Planification'!$I$2:$I$101))</f>
        <v/>
      </c>
      <c r="C35" s="12">
        <f>IF(A35="","",SUMIF('Planification'!$D$2:$D$101,A35,'Planification'!$J$2:$J$101))</f>
        <v/>
      </c>
      <c r="D35" s="13">
        <f>IF(A35="","",IFERROR(C35/B35,0))</f>
        <v/>
      </c>
      <c r="E35" s="12">
        <f>IF(A35="","",B35-C35)</f>
        <v/>
      </c>
      <c r="F35" s="15">
        <f>IF(D35="","",IF(D35&gt;1,"Surcharge",IF(D35&gt;=0.8,"À surveiller","Disponible")))</f>
        <v/>
      </c>
      <c r="H35" s="15" t="n"/>
      <c r="I35" s="15">
        <f>IF(H35="","",COUNTIF('Planification'!$O$2:$O$101,H35))</f>
        <v/>
      </c>
    </row>
    <row r="36">
      <c r="A36" s="26">
        <f>IF('Paramètres'!$A$24="","",'Paramètres'!$A$24)</f>
        <v/>
      </c>
      <c r="B36" s="5">
        <f>IF(A36="","",SUMIF('Planification'!$D$2:$D$101,A36,'Planification'!$I$2:$I$101))</f>
        <v/>
      </c>
      <c r="C36" s="5">
        <f>IF(A36="","",SUMIF('Planification'!$D$2:$D$101,A36,'Planification'!$J$2:$J$101))</f>
        <v/>
      </c>
      <c r="D36" s="7">
        <f>IF(A36="","",IFERROR(C36/B36,0))</f>
        <v/>
      </c>
      <c r="E36" s="5">
        <f>IF(A36="","",B36-C36)</f>
        <v/>
      </c>
      <c r="F36" s="10">
        <f>IF(D36="","",IF(D36&gt;1,"Surcharge",IF(D36&gt;=0.8,"À surveiller","Disponible")))</f>
        <v/>
      </c>
      <c r="H36" s="10" t="n"/>
      <c r="I36" s="10">
        <f>IF(H36="","",COUNTIF('Planification'!$O$2:$O$101,H36))</f>
        <v/>
      </c>
    </row>
    <row r="37">
      <c r="A37" s="27">
        <f>IF('Paramètres'!$A$25="","",'Paramètres'!$A$25)</f>
        <v/>
      </c>
      <c r="B37" s="12">
        <f>IF(A37="","",SUMIF('Planification'!$D$2:$D$101,A37,'Planification'!$I$2:$I$101))</f>
        <v/>
      </c>
      <c r="C37" s="12">
        <f>IF(A37="","",SUMIF('Planification'!$D$2:$D$101,A37,'Planification'!$J$2:$J$101))</f>
        <v/>
      </c>
      <c r="D37" s="13">
        <f>IF(A37="","",IFERROR(C37/B37,0))</f>
        <v/>
      </c>
      <c r="E37" s="12">
        <f>IF(A37="","",B37-C37)</f>
        <v/>
      </c>
      <c r="F37" s="15">
        <f>IF(D37="","",IF(D37&gt;1,"Surcharge",IF(D37&gt;=0.8,"À surveiller","Disponible")))</f>
        <v/>
      </c>
      <c r="H37" s="15" t="n"/>
      <c r="I37" s="15">
        <f>IF(H37="","",COUNTIF('Planification'!$O$2:$O$101,H37))</f>
        <v/>
      </c>
    </row>
    <row r="38">
      <c r="A38" s="26">
        <f>IF('Paramètres'!$A$26="","",'Paramètres'!$A$26)</f>
        <v/>
      </c>
      <c r="B38" s="5">
        <f>IF(A38="","",SUMIF('Planification'!$D$2:$D$101,A38,'Planification'!$I$2:$I$101))</f>
        <v/>
      </c>
      <c r="C38" s="5">
        <f>IF(A38="","",SUMIF('Planification'!$D$2:$D$101,A38,'Planification'!$J$2:$J$101))</f>
        <v/>
      </c>
      <c r="D38" s="7">
        <f>IF(A38="","",IFERROR(C38/B38,0))</f>
        <v/>
      </c>
      <c r="E38" s="5">
        <f>IF(A38="","",B38-C38)</f>
        <v/>
      </c>
      <c r="F38" s="10">
        <f>IF(D38="","",IF(D38&gt;1,"Surcharge",IF(D38&gt;=0.8,"À surveiller","Disponible")))</f>
        <v/>
      </c>
      <c r="H38" s="10" t="n"/>
      <c r="I38" s="10">
        <f>IF(H38="","",COUNTIF('Planification'!$O$2:$O$101,H38))</f>
        <v/>
      </c>
    </row>
    <row r="39">
      <c r="A39" s="27">
        <f>IF('Paramètres'!$A$27="","",'Paramètres'!$A$27)</f>
        <v/>
      </c>
      <c r="B39" s="12">
        <f>IF(A39="","",SUMIF('Planification'!$D$2:$D$101,A39,'Planification'!$I$2:$I$101))</f>
        <v/>
      </c>
      <c r="C39" s="12">
        <f>IF(A39="","",SUMIF('Planification'!$D$2:$D$101,A39,'Planification'!$J$2:$J$101))</f>
        <v/>
      </c>
      <c r="D39" s="13">
        <f>IF(A39="","",IFERROR(C39/B39,0))</f>
        <v/>
      </c>
      <c r="E39" s="12">
        <f>IF(A39="","",B39-C39)</f>
        <v/>
      </c>
      <c r="F39" s="15">
        <f>IF(D39="","",IF(D39&gt;1,"Surcharge",IF(D39&gt;=0.8,"À surveiller","Disponible")))</f>
        <v/>
      </c>
      <c r="H39" s="15" t="n"/>
      <c r="I39" s="15">
        <f>IF(H39="","",COUNTIF('Planification'!$O$2:$O$101,H39))</f>
        <v/>
      </c>
    </row>
    <row r="40">
      <c r="A40" s="26">
        <f>IF('Paramètres'!$A$28="","",'Paramètres'!$A$28)</f>
        <v/>
      </c>
      <c r="B40" s="5">
        <f>IF(A40="","",SUMIF('Planification'!$D$2:$D$101,A40,'Planification'!$I$2:$I$101))</f>
        <v/>
      </c>
      <c r="C40" s="5">
        <f>IF(A40="","",SUMIF('Planification'!$D$2:$D$101,A40,'Planification'!$J$2:$J$101))</f>
        <v/>
      </c>
      <c r="D40" s="7">
        <f>IF(A40="","",IFERROR(C40/B40,0))</f>
        <v/>
      </c>
      <c r="E40" s="5">
        <f>IF(A40="","",B40-C40)</f>
        <v/>
      </c>
      <c r="F40" s="10">
        <f>IF(D40="","",IF(D40&gt;1,"Surcharge",IF(D40&gt;=0.8,"À surveiller","Disponible")))</f>
        <v/>
      </c>
      <c r="H40" s="10" t="n"/>
      <c r="I40" s="10">
        <f>IF(H40="","",COUNTIF('Planification'!$O$2:$O$101,H40))</f>
        <v/>
      </c>
    </row>
    <row r="41">
      <c r="A41" s="27">
        <f>IF('Paramètres'!$A$29="","",'Paramètres'!$A$29)</f>
        <v/>
      </c>
      <c r="B41" s="12">
        <f>IF(A41="","",SUMIF('Planification'!$D$2:$D$101,A41,'Planification'!$I$2:$I$101))</f>
        <v/>
      </c>
      <c r="C41" s="12">
        <f>IF(A41="","",SUMIF('Planification'!$D$2:$D$101,A41,'Planification'!$J$2:$J$101))</f>
        <v/>
      </c>
      <c r="D41" s="13">
        <f>IF(A41="","",IFERROR(C41/B41,0))</f>
        <v/>
      </c>
      <c r="E41" s="12">
        <f>IF(A41="","",B41-C41)</f>
        <v/>
      </c>
      <c r="F41" s="15">
        <f>IF(D41="","",IF(D41&gt;1,"Surcharge",IF(D41&gt;=0.8,"À surveiller","Disponible")))</f>
        <v/>
      </c>
      <c r="H41" s="15" t="n"/>
      <c r="I41" s="15">
        <f>IF(H41="","",COUNTIF('Planification'!$O$2:$O$101,H41))</f>
        <v/>
      </c>
    </row>
    <row r="42">
      <c r="A42" s="26">
        <f>IF('Paramètres'!$A$30="","",'Paramètres'!$A$30)</f>
        <v/>
      </c>
      <c r="B42" s="5">
        <f>IF(A42="","",SUMIF('Planification'!$D$2:$D$101,A42,'Planification'!$I$2:$I$101))</f>
        <v/>
      </c>
      <c r="C42" s="5">
        <f>IF(A42="","",SUMIF('Planification'!$D$2:$D$101,A42,'Planification'!$J$2:$J$101))</f>
        <v/>
      </c>
      <c r="D42" s="7">
        <f>IF(A42="","",IFERROR(C42/B42,0))</f>
        <v/>
      </c>
      <c r="E42" s="5">
        <f>IF(A42="","",B42-C42)</f>
        <v/>
      </c>
      <c r="F42" s="10">
        <f>IF(D42="","",IF(D42&gt;1,"Surcharge",IF(D42&gt;=0.8,"À surveiller","Disponible")))</f>
        <v/>
      </c>
      <c r="H42" s="10" t="n"/>
      <c r="I42" s="10">
        <f>IF(H42="","",COUNTIF('Planification'!$O$2:$O$101,H42))</f>
        <v/>
      </c>
    </row>
    <row r="43">
      <c r="A43" s="27">
        <f>IF('Paramètres'!$A$31="","",'Paramètres'!$A$31)</f>
        <v/>
      </c>
      <c r="B43" s="12">
        <f>IF(A43="","",SUMIF('Planification'!$D$2:$D$101,A43,'Planification'!$I$2:$I$101))</f>
        <v/>
      </c>
      <c r="C43" s="12">
        <f>IF(A43="","",SUMIF('Planification'!$D$2:$D$101,A43,'Planification'!$J$2:$J$101))</f>
        <v/>
      </c>
      <c r="D43" s="13">
        <f>IF(A43="","",IFERROR(C43/B43,0))</f>
        <v/>
      </c>
      <c r="E43" s="12">
        <f>IF(A43="","",B43-C43)</f>
        <v/>
      </c>
      <c r="F43" s="15">
        <f>IF(D43="","",IF(D43&gt;1,"Surcharge",IF(D43&gt;=0.8,"À surveiller","Disponible")))</f>
        <v/>
      </c>
      <c r="H43" s="15" t="n"/>
      <c r="I43" s="15">
        <f>IF(H43="","",COUNTIF('Planification'!$O$2:$O$101,H43))</f>
        <v/>
      </c>
    </row>
    <row r="44">
      <c r="A44" s="26">
        <f>IF('Paramètres'!$A$32="","",'Paramètres'!$A$32)</f>
        <v/>
      </c>
      <c r="B44" s="5">
        <f>IF(A44="","",SUMIF('Planification'!$D$2:$D$101,A44,'Planification'!$I$2:$I$101))</f>
        <v/>
      </c>
      <c r="C44" s="5">
        <f>IF(A44="","",SUMIF('Planification'!$D$2:$D$101,A44,'Planification'!$J$2:$J$101))</f>
        <v/>
      </c>
      <c r="D44" s="7">
        <f>IF(A44="","",IFERROR(C44/B44,0))</f>
        <v/>
      </c>
      <c r="E44" s="5">
        <f>IF(A44="","",B44-C44)</f>
        <v/>
      </c>
      <c r="F44" s="10">
        <f>IF(D44="","",IF(D44&gt;1,"Surcharge",IF(D44&gt;=0.8,"À surveiller","Disponible")))</f>
        <v/>
      </c>
      <c r="H44" s="10" t="n"/>
      <c r="I44" s="10">
        <f>IF(H44="","",COUNTIF('Planification'!$O$2:$O$101,H44))</f>
        <v/>
      </c>
    </row>
    <row r="45">
      <c r="A45" s="27">
        <f>IF('Paramètres'!$A$33="","",'Paramètres'!$A$33)</f>
        <v/>
      </c>
      <c r="B45" s="12">
        <f>IF(A45="","",SUMIF('Planification'!$D$2:$D$101,A45,'Planification'!$I$2:$I$101))</f>
        <v/>
      </c>
      <c r="C45" s="12">
        <f>IF(A45="","",SUMIF('Planification'!$D$2:$D$101,A45,'Planification'!$J$2:$J$101))</f>
        <v/>
      </c>
      <c r="D45" s="13">
        <f>IF(A45="","",IFERROR(C45/B45,0))</f>
        <v/>
      </c>
      <c r="E45" s="12">
        <f>IF(A45="","",B45-C45)</f>
        <v/>
      </c>
      <c r="F45" s="15">
        <f>IF(D45="","",IF(D45&gt;1,"Surcharge",IF(D45&gt;=0.8,"À surveiller","Disponible")))</f>
        <v/>
      </c>
      <c r="H45" s="15" t="n"/>
      <c r="I45" s="15">
        <f>IF(H45="","",COUNTIF('Planification'!$O$2:$O$101,H45))</f>
        <v/>
      </c>
    </row>
    <row r="46">
      <c r="A46" s="26">
        <f>IF('Paramètres'!$A$34="","",'Paramètres'!$A$34)</f>
        <v/>
      </c>
      <c r="B46" s="5">
        <f>IF(A46="","",SUMIF('Planification'!$D$2:$D$101,A46,'Planification'!$I$2:$I$101))</f>
        <v/>
      </c>
      <c r="C46" s="5">
        <f>IF(A46="","",SUMIF('Planification'!$D$2:$D$101,A46,'Planification'!$J$2:$J$101))</f>
        <v/>
      </c>
      <c r="D46" s="7">
        <f>IF(A46="","",IFERROR(C46/B46,0))</f>
        <v/>
      </c>
      <c r="E46" s="5">
        <f>IF(A46="","",B46-C46)</f>
        <v/>
      </c>
      <c r="F46" s="10">
        <f>IF(D46="","",IF(D46&gt;1,"Surcharge",IF(D46&gt;=0.8,"À surveiller","Disponible")))</f>
        <v/>
      </c>
      <c r="H46" s="10" t="n"/>
      <c r="I46" s="10">
        <f>IF(H46="","",COUNTIF('Planification'!$O$2:$O$101,H46))</f>
        <v/>
      </c>
    </row>
    <row r="47">
      <c r="A47" s="27">
        <f>IF('Paramètres'!$A$35="","",'Paramètres'!$A$35)</f>
        <v/>
      </c>
      <c r="B47" s="12">
        <f>IF(A47="","",SUMIF('Planification'!$D$2:$D$101,A47,'Planification'!$I$2:$I$101))</f>
        <v/>
      </c>
      <c r="C47" s="12">
        <f>IF(A47="","",SUMIF('Planification'!$D$2:$D$101,A47,'Planification'!$J$2:$J$101))</f>
        <v/>
      </c>
      <c r="D47" s="13">
        <f>IF(A47="","",IFERROR(C47/B47,0))</f>
        <v/>
      </c>
      <c r="E47" s="12">
        <f>IF(A47="","",B47-C47)</f>
        <v/>
      </c>
      <c r="F47" s="15">
        <f>IF(D47="","",IF(D47&gt;1,"Surcharge",IF(D47&gt;=0.8,"À surveiller","Disponible")))</f>
        <v/>
      </c>
      <c r="H47" s="15" t="n"/>
      <c r="I47" s="15">
        <f>IF(H47="","",COUNTIF('Planification'!$O$2:$O$101,H47))</f>
        <v/>
      </c>
    </row>
    <row r="48">
      <c r="A48" s="26">
        <f>IF('Paramètres'!$A$36="","",'Paramètres'!$A$36)</f>
        <v/>
      </c>
      <c r="B48" s="5">
        <f>IF(A48="","",SUMIF('Planification'!$D$2:$D$101,A48,'Planification'!$I$2:$I$101))</f>
        <v/>
      </c>
      <c r="C48" s="5">
        <f>IF(A48="","",SUMIF('Planification'!$D$2:$D$101,A48,'Planification'!$J$2:$J$101))</f>
        <v/>
      </c>
      <c r="D48" s="7">
        <f>IF(A48="","",IFERROR(C48/B48,0))</f>
        <v/>
      </c>
      <c r="E48" s="5">
        <f>IF(A48="","",B48-C48)</f>
        <v/>
      </c>
      <c r="F48" s="10">
        <f>IF(D48="","",IF(D48&gt;1,"Surcharge",IF(D48&gt;=0.8,"À surveiller","Disponible")))</f>
        <v/>
      </c>
      <c r="H48" s="10" t="n"/>
      <c r="I48" s="10">
        <f>IF(H48="","",COUNTIF('Planification'!$O$2:$O$101,H48))</f>
        <v/>
      </c>
    </row>
    <row r="49">
      <c r="A49" s="27">
        <f>IF('Paramètres'!$A$37="","",'Paramètres'!$A$37)</f>
        <v/>
      </c>
      <c r="B49" s="12">
        <f>IF(A49="","",SUMIF('Planification'!$D$2:$D$101,A49,'Planification'!$I$2:$I$101))</f>
        <v/>
      </c>
      <c r="C49" s="12">
        <f>IF(A49="","",SUMIF('Planification'!$D$2:$D$101,A49,'Planification'!$J$2:$J$101))</f>
        <v/>
      </c>
      <c r="D49" s="13">
        <f>IF(A49="","",IFERROR(C49/B49,0))</f>
        <v/>
      </c>
      <c r="E49" s="12">
        <f>IF(A49="","",B49-C49)</f>
        <v/>
      </c>
      <c r="F49" s="15">
        <f>IF(D49="","",IF(D49&gt;1,"Surcharge",IF(D49&gt;=0.8,"À surveiller","Disponible")))</f>
        <v/>
      </c>
      <c r="H49" s="15" t="n"/>
      <c r="I49" s="15">
        <f>IF(H49="","",COUNTIF('Planification'!$O$2:$O$101,H49))</f>
        <v/>
      </c>
    </row>
    <row r="50">
      <c r="A50" s="26">
        <f>IF('Paramètres'!$A$38="","",'Paramètres'!$A$38)</f>
        <v/>
      </c>
      <c r="B50" s="5">
        <f>IF(A50="","",SUMIF('Planification'!$D$2:$D$101,A50,'Planification'!$I$2:$I$101))</f>
        <v/>
      </c>
      <c r="C50" s="5">
        <f>IF(A50="","",SUMIF('Planification'!$D$2:$D$101,A50,'Planification'!$J$2:$J$101))</f>
        <v/>
      </c>
      <c r="D50" s="7">
        <f>IF(A50="","",IFERROR(C50/B50,0))</f>
        <v/>
      </c>
      <c r="E50" s="5">
        <f>IF(A50="","",B50-C50)</f>
        <v/>
      </c>
      <c r="F50" s="10">
        <f>IF(D50="","",IF(D50&gt;1,"Surcharge",IF(D50&gt;=0.8,"À surveiller","Disponible")))</f>
        <v/>
      </c>
      <c r="H50" s="10" t="n"/>
      <c r="I50" s="10">
        <f>IF(H50="","",COUNTIF('Planification'!$O$2:$O$101,H50))</f>
        <v/>
      </c>
    </row>
    <row r="51">
      <c r="A51" s="27">
        <f>IF('Paramètres'!$A$39="","",'Paramètres'!$A$39)</f>
        <v/>
      </c>
      <c r="B51" s="12">
        <f>IF(A51="","",SUMIF('Planification'!$D$2:$D$101,A51,'Planification'!$I$2:$I$101))</f>
        <v/>
      </c>
      <c r="C51" s="12">
        <f>IF(A51="","",SUMIF('Planification'!$D$2:$D$101,A51,'Planification'!$J$2:$J$101))</f>
        <v/>
      </c>
      <c r="D51" s="13">
        <f>IF(A51="","",IFERROR(C51/B51,0))</f>
        <v/>
      </c>
      <c r="E51" s="12">
        <f>IF(A51="","",B51-C51)</f>
        <v/>
      </c>
      <c r="F51" s="15">
        <f>IF(D51="","",IF(D51&gt;1,"Surcharge",IF(D51&gt;=0.8,"À surveiller","Disponible")))</f>
        <v/>
      </c>
      <c r="H51" s="15" t="n"/>
      <c r="I51" s="15">
        <f>IF(H51="","",COUNTIF('Planification'!$O$2:$O$101,H51))</f>
        <v/>
      </c>
    </row>
    <row r="52">
      <c r="A52" s="26">
        <f>IF('Paramètres'!$A$40="","",'Paramètres'!$A$40)</f>
        <v/>
      </c>
      <c r="B52" s="5">
        <f>IF(A52="","",SUMIF('Planification'!$D$2:$D$101,A52,'Planification'!$I$2:$I$101))</f>
        <v/>
      </c>
      <c r="C52" s="5">
        <f>IF(A52="","",SUMIF('Planification'!$D$2:$D$101,A52,'Planification'!$J$2:$J$101))</f>
        <v/>
      </c>
      <c r="D52" s="7">
        <f>IF(A52="","",IFERROR(C52/B52,0))</f>
        <v/>
      </c>
      <c r="E52" s="5">
        <f>IF(A52="","",B52-C52)</f>
        <v/>
      </c>
      <c r="F52" s="10">
        <f>IF(D52="","",IF(D52&gt;1,"Surcharge",IF(D52&gt;=0.8,"À surveiller","Disponible")))</f>
        <v/>
      </c>
      <c r="H52" s="10" t="n"/>
      <c r="I52" s="10">
        <f>IF(H52="","",COUNTIF('Planification'!$O$2:$O$101,H52))</f>
        <v/>
      </c>
    </row>
    <row r="53">
      <c r="A53" s="27">
        <f>IF('Paramètres'!$A$41="","",'Paramètres'!$A$41)</f>
        <v/>
      </c>
      <c r="B53" s="12">
        <f>IF(A53="","",SUMIF('Planification'!$D$2:$D$101,A53,'Planification'!$I$2:$I$101))</f>
        <v/>
      </c>
      <c r="C53" s="12">
        <f>IF(A53="","",SUMIF('Planification'!$D$2:$D$101,A53,'Planification'!$J$2:$J$101))</f>
        <v/>
      </c>
      <c r="D53" s="13">
        <f>IF(A53="","",IFERROR(C53/B53,0))</f>
        <v/>
      </c>
      <c r="E53" s="12">
        <f>IF(A53="","",B53-C53)</f>
        <v/>
      </c>
      <c r="F53" s="15">
        <f>IF(D53="","",IF(D53&gt;1,"Surcharge",IF(D53&gt;=0.8,"À surveiller","Disponible")))</f>
        <v/>
      </c>
      <c r="H53" s="15" t="n"/>
      <c r="I53" s="15">
        <f>IF(H53="","",COUNTIF('Planification'!$O$2:$O$101,H53))</f>
        <v/>
      </c>
    </row>
    <row r="54">
      <c r="A54" s="26">
        <f>IF('Paramètres'!$A$42="","",'Paramètres'!$A$42)</f>
        <v/>
      </c>
      <c r="B54" s="5">
        <f>IF(A54="","",SUMIF('Planification'!$D$2:$D$101,A54,'Planification'!$I$2:$I$101))</f>
        <v/>
      </c>
      <c r="C54" s="5">
        <f>IF(A54="","",SUMIF('Planification'!$D$2:$D$101,A54,'Planification'!$J$2:$J$101))</f>
        <v/>
      </c>
      <c r="D54" s="7">
        <f>IF(A54="","",IFERROR(C54/B54,0))</f>
        <v/>
      </c>
      <c r="E54" s="5">
        <f>IF(A54="","",B54-C54)</f>
        <v/>
      </c>
      <c r="F54" s="10">
        <f>IF(D54="","",IF(D54&gt;1,"Surcharge",IF(D54&gt;=0.8,"À surveiller","Disponible")))</f>
        <v/>
      </c>
      <c r="H54" s="10" t="n"/>
      <c r="I54" s="10">
        <f>IF(H54="","",COUNTIF('Planification'!$O$2:$O$101,H54))</f>
        <v/>
      </c>
    </row>
    <row r="55">
      <c r="A55" s="27">
        <f>IF('Paramètres'!$A$43="","",'Paramètres'!$A$43)</f>
        <v/>
      </c>
      <c r="B55" s="12">
        <f>IF(A55="","",SUMIF('Planification'!$D$2:$D$101,A55,'Planification'!$I$2:$I$101))</f>
        <v/>
      </c>
      <c r="C55" s="12">
        <f>IF(A55="","",SUMIF('Planification'!$D$2:$D$101,A55,'Planification'!$J$2:$J$101))</f>
        <v/>
      </c>
      <c r="D55" s="13">
        <f>IF(A55="","",IFERROR(C55/B55,0))</f>
        <v/>
      </c>
      <c r="E55" s="12">
        <f>IF(A55="","",B55-C55)</f>
        <v/>
      </c>
      <c r="F55" s="15">
        <f>IF(D55="","",IF(D55&gt;1,"Surcharge",IF(D55&gt;=0.8,"À surveiller","Disponible")))</f>
        <v/>
      </c>
      <c r="H55" s="15" t="n"/>
      <c r="I55" s="15">
        <f>IF(H55="","",COUNTIF('Planification'!$O$2:$O$101,H55))</f>
        <v/>
      </c>
    </row>
    <row r="56">
      <c r="A56" s="26">
        <f>IF('Paramètres'!$A$44="","",'Paramètres'!$A$44)</f>
        <v/>
      </c>
      <c r="B56" s="5">
        <f>IF(A56="","",SUMIF('Planification'!$D$2:$D$101,A56,'Planification'!$I$2:$I$101))</f>
        <v/>
      </c>
      <c r="C56" s="5">
        <f>IF(A56="","",SUMIF('Planification'!$D$2:$D$101,A56,'Planification'!$J$2:$J$101))</f>
        <v/>
      </c>
      <c r="D56" s="7">
        <f>IF(A56="","",IFERROR(C56/B56,0))</f>
        <v/>
      </c>
      <c r="E56" s="5">
        <f>IF(A56="","",B56-C56)</f>
        <v/>
      </c>
      <c r="F56" s="10">
        <f>IF(D56="","",IF(D56&gt;1,"Surcharge",IF(D56&gt;=0.8,"À surveiller","Disponible")))</f>
        <v/>
      </c>
      <c r="H56" s="10" t="n"/>
      <c r="I56" s="10">
        <f>IF(H56="","",COUNTIF('Planification'!$O$2:$O$101,H56))</f>
        <v/>
      </c>
    </row>
    <row r="57">
      <c r="A57" s="27">
        <f>IF('Paramètres'!$A$45="","",'Paramètres'!$A$45)</f>
        <v/>
      </c>
      <c r="B57" s="12">
        <f>IF(A57="","",SUMIF('Planification'!$D$2:$D$101,A57,'Planification'!$I$2:$I$101))</f>
        <v/>
      </c>
      <c r="C57" s="12">
        <f>IF(A57="","",SUMIF('Planification'!$D$2:$D$101,A57,'Planification'!$J$2:$J$101))</f>
        <v/>
      </c>
      <c r="D57" s="13">
        <f>IF(A57="","",IFERROR(C57/B57,0))</f>
        <v/>
      </c>
      <c r="E57" s="12">
        <f>IF(A57="","",B57-C57)</f>
        <v/>
      </c>
      <c r="F57" s="15">
        <f>IF(D57="","",IF(D57&gt;1,"Surcharge",IF(D57&gt;=0.8,"À surveiller","Disponible")))</f>
        <v/>
      </c>
      <c r="H57" s="15" t="n"/>
      <c r="I57" s="15">
        <f>IF(H57="","",COUNTIF('Planification'!$O$2:$O$101,H57))</f>
        <v/>
      </c>
    </row>
    <row r="58">
      <c r="A58" s="26">
        <f>IF('Paramètres'!$A$46="","",'Paramètres'!$A$46)</f>
        <v/>
      </c>
      <c r="B58" s="5">
        <f>IF(A58="","",SUMIF('Planification'!$D$2:$D$101,A58,'Planification'!$I$2:$I$101))</f>
        <v/>
      </c>
      <c r="C58" s="5">
        <f>IF(A58="","",SUMIF('Planification'!$D$2:$D$101,A58,'Planification'!$J$2:$J$101))</f>
        <v/>
      </c>
      <c r="D58" s="7">
        <f>IF(A58="","",IFERROR(C58/B58,0))</f>
        <v/>
      </c>
      <c r="E58" s="5">
        <f>IF(A58="","",B58-C58)</f>
        <v/>
      </c>
      <c r="F58" s="10">
        <f>IF(D58="","",IF(D58&gt;1,"Surcharge",IF(D58&gt;=0.8,"À surveiller","Disponible")))</f>
        <v/>
      </c>
      <c r="H58" s="10" t="n"/>
      <c r="I58" s="10">
        <f>IF(H58="","",COUNTIF('Planification'!$O$2:$O$101,H58))</f>
        <v/>
      </c>
    </row>
    <row r="59">
      <c r="A59" s="27">
        <f>IF('Paramètres'!$A$47="","",'Paramètres'!$A$47)</f>
        <v/>
      </c>
      <c r="B59" s="12">
        <f>IF(A59="","",SUMIF('Planification'!$D$2:$D$101,A59,'Planification'!$I$2:$I$101))</f>
        <v/>
      </c>
      <c r="C59" s="12">
        <f>IF(A59="","",SUMIF('Planification'!$D$2:$D$101,A59,'Planification'!$J$2:$J$101))</f>
        <v/>
      </c>
      <c r="D59" s="13">
        <f>IF(A59="","",IFERROR(C59/B59,0))</f>
        <v/>
      </c>
      <c r="E59" s="12">
        <f>IF(A59="","",B59-C59)</f>
        <v/>
      </c>
      <c r="F59" s="15">
        <f>IF(D59="","",IF(D59&gt;1,"Surcharge",IF(D59&gt;=0.8,"À surveiller","Disponible")))</f>
        <v/>
      </c>
      <c r="H59" s="15" t="n"/>
      <c r="I59" s="15">
        <f>IF(H59="","",COUNTIF('Planification'!$O$2:$O$101,H59))</f>
        <v/>
      </c>
    </row>
    <row r="60">
      <c r="A60" s="26">
        <f>IF('Paramètres'!$A$48="","",'Paramètres'!$A$48)</f>
        <v/>
      </c>
      <c r="B60" s="5">
        <f>IF(A60="","",SUMIF('Planification'!$D$2:$D$101,A60,'Planification'!$I$2:$I$101))</f>
        <v/>
      </c>
      <c r="C60" s="5">
        <f>IF(A60="","",SUMIF('Planification'!$D$2:$D$101,A60,'Planification'!$J$2:$J$101))</f>
        <v/>
      </c>
      <c r="D60" s="7">
        <f>IF(A60="","",IFERROR(C60/B60,0))</f>
        <v/>
      </c>
      <c r="E60" s="5">
        <f>IF(A60="","",B60-C60)</f>
        <v/>
      </c>
      <c r="F60" s="10">
        <f>IF(D60="","",IF(D60&gt;1,"Surcharge",IF(D60&gt;=0.8,"À surveiller","Disponible")))</f>
        <v/>
      </c>
      <c r="H60" s="10" t="n"/>
      <c r="I60" s="10">
        <f>IF(H60="","",COUNTIF('Planification'!$O$2:$O$101,H60))</f>
        <v/>
      </c>
    </row>
    <row r="61">
      <c r="A61" s="27">
        <f>IF('Paramètres'!$A$49="","",'Paramètres'!$A$49)</f>
        <v/>
      </c>
      <c r="B61" s="12">
        <f>IF(A61="","",SUMIF('Planification'!$D$2:$D$101,A61,'Planification'!$I$2:$I$101))</f>
        <v/>
      </c>
      <c r="C61" s="12">
        <f>IF(A61="","",SUMIF('Planification'!$D$2:$D$101,A61,'Planification'!$J$2:$J$101))</f>
        <v/>
      </c>
      <c r="D61" s="13">
        <f>IF(A61="","",IFERROR(C61/B61,0))</f>
        <v/>
      </c>
      <c r="E61" s="12">
        <f>IF(A61="","",B61-C61)</f>
        <v/>
      </c>
      <c r="F61" s="15">
        <f>IF(D61="","",IF(D61&gt;1,"Surcharge",IF(D61&gt;=0.8,"À surveiller","Disponible")))</f>
        <v/>
      </c>
      <c r="H61" s="15" t="n"/>
      <c r="I61" s="15">
        <f>IF(H61="","",COUNTIF('Planification'!$O$2:$O$101,H61))</f>
        <v/>
      </c>
    </row>
    <row r="62">
      <c r="A62" s="26">
        <f>IF('Paramètres'!$A$50="","",'Paramètres'!$A$50)</f>
        <v/>
      </c>
      <c r="B62" s="5">
        <f>IF(A62="","",SUMIF('Planification'!$D$2:$D$101,A62,'Planification'!$I$2:$I$101))</f>
        <v/>
      </c>
      <c r="C62" s="5">
        <f>IF(A62="","",SUMIF('Planification'!$D$2:$D$101,A62,'Planification'!$J$2:$J$101))</f>
        <v/>
      </c>
      <c r="D62" s="7">
        <f>IF(A62="","",IFERROR(C62/B62,0))</f>
        <v/>
      </c>
      <c r="E62" s="5">
        <f>IF(A62="","",B62-C62)</f>
        <v/>
      </c>
      <c r="F62" s="10">
        <f>IF(D62="","",IF(D62&gt;1,"Surcharge",IF(D62&gt;=0.8,"À surveiller","Disponible")))</f>
        <v/>
      </c>
      <c r="H62" s="10" t="n"/>
      <c r="I62" s="10">
        <f>IF(H62="","",COUNTIF('Planification'!$O$2:$O$101,H62))</f>
        <v/>
      </c>
    </row>
    <row r="63">
      <c r="A63" s="27">
        <f>IF('Paramètres'!$A$51="","",'Paramètres'!$A$51)</f>
        <v/>
      </c>
      <c r="B63" s="12">
        <f>IF(A63="","",SUMIF('Planification'!$D$2:$D$101,A63,'Planification'!$I$2:$I$101))</f>
        <v/>
      </c>
      <c r="C63" s="12">
        <f>IF(A63="","",SUMIF('Planification'!$D$2:$D$101,A63,'Planification'!$J$2:$J$101))</f>
        <v/>
      </c>
      <c r="D63" s="13">
        <f>IF(A63="","",IFERROR(C63/B63,0))</f>
        <v/>
      </c>
      <c r="E63" s="12">
        <f>IF(A63="","",B63-C63)</f>
        <v/>
      </c>
      <c r="F63" s="15">
        <f>IF(D63="","",IF(D63&gt;1,"Surcharge",IF(D63&gt;=0.8,"À surveiller","Disponible")))</f>
        <v/>
      </c>
      <c r="H63" s="15" t="n"/>
      <c r="I63" s="15">
        <f>IF(H63="","",COUNTIF('Planification'!$O$2:$O$101,H63))</f>
        <v/>
      </c>
    </row>
    <row r="64">
      <c r="A64" s="26">
        <f>IF('Paramètres'!$A$52="","",'Paramètres'!$A$52)</f>
        <v/>
      </c>
      <c r="B64" s="5">
        <f>IF(A64="","",SUMIF('Planification'!$D$2:$D$101,A64,'Planification'!$I$2:$I$101))</f>
        <v/>
      </c>
      <c r="C64" s="5">
        <f>IF(A64="","",SUMIF('Planification'!$D$2:$D$101,A64,'Planification'!$J$2:$J$101))</f>
        <v/>
      </c>
      <c r="D64" s="7">
        <f>IF(A64="","",IFERROR(C64/B64,0))</f>
        <v/>
      </c>
      <c r="E64" s="5">
        <f>IF(A64="","",B64-C64)</f>
        <v/>
      </c>
      <c r="F64" s="10">
        <f>IF(D64="","",IF(D64&gt;1,"Surcharge",IF(D64&gt;=0.8,"À surveiller","Disponible")))</f>
        <v/>
      </c>
      <c r="H64" s="10" t="n"/>
      <c r="I64" s="10">
        <f>IF(H64="","",COUNTIF('Planification'!$O$2:$O$101,H64))</f>
        <v/>
      </c>
    </row>
    <row r="65">
      <c r="A65" s="27">
        <f>IF('Paramètres'!$A$53="","",'Paramètres'!$A$53)</f>
        <v/>
      </c>
      <c r="B65" s="12">
        <f>IF(A65="","",SUMIF('Planification'!$D$2:$D$101,A65,'Planification'!$I$2:$I$101))</f>
        <v/>
      </c>
      <c r="C65" s="12">
        <f>IF(A65="","",SUMIF('Planification'!$D$2:$D$101,A65,'Planification'!$J$2:$J$101))</f>
        <v/>
      </c>
      <c r="D65" s="13">
        <f>IF(A65="","",IFERROR(C65/B65,0))</f>
        <v/>
      </c>
      <c r="E65" s="12">
        <f>IF(A65="","",B65-C65)</f>
        <v/>
      </c>
      <c r="F65" s="15">
        <f>IF(D65="","",IF(D65&gt;1,"Surcharge",IF(D65&gt;=0.8,"À surveiller","Disponible")))</f>
        <v/>
      </c>
      <c r="H65" s="15" t="n"/>
      <c r="I65" s="15">
        <f>IF(H65="","",COUNTIF('Planification'!$O$2:$O$101,H65))</f>
        <v/>
      </c>
    </row>
    <row r="66">
      <c r="A66" s="26">
        <f>IF('Paramètres'!$A$54="","",'Paramètres'!$A$54)</f>
        <v/>
      </c>
      <c r="B66" s="5">
        <f>IF(A66="","",SUMIF('Planification'!$D$2:$D$101,A66,'Planification'!$I$2:$I$101))</f>
        <v/>
      </c>
      <c r="C66" s="5">
        <f>IF(A66="","",SUMIF('Planification'!$D$2:$D$101,A66,'Planification'!$J$2:$J$101))</f>
        <v/>
      </c>
      <c r="D66" s="7">
        <f>IF(A66="","",IFERROR(C66/B66,0))</f>
        <v/>
      </c>
      <c r="E66" s="5">
        <f>IF(A66="","",B66-C66)</f>
        <v/>
      </c>
      <c r="F66" s="10">
        <f>IF(D66="","",IF(D66&gt;1,"Surcharge",IF(D66&gt;=0.8,"À surveiller","Disponible")))</f>
        <v/>
      </c>
      <c r="H66" s="10" t="n"/>
      <c r="I66" s="10">
        <f>IF(H66="","",COUNTIF('Planification'!$O$2:$O$101,H66))</f>
        <v/>
      </c>
    </row>
    <row r="67">
      <c r="A67" s="27">
        <f>IF('Paramètres'!$A$55="","",'Paramètres'!$A$55)</f>
        <v/>
      </c>
      <c r="B67" s="12">
        <f>IF(A67="","",SUMIF('Planification'!$D$2:$D$101,A67,'Planification'!$I$2:$I$101))</f>
        <v/>
      </c>
      <c r="C67" s="12">
        <f>IF(A67="","",SUMIF('Planification'!$D$2:$D$101,A67,'Planification'!$J$2:$J$101))</f>
        <v/>
      </c>
      <c r="D67" s="13">
        <f>IF(A67="","",IFERROR(C67/B67,0))</f>
        <v/>
      </c>
      <c r="E67" s="12">
        <f>IF(A67="","",B67-C67)</f>
        <v/>
      </c>
      <c r="F67" s="15">
        <f>IF(D67="","",IF(D67&gt;1,"Surcharge",IF(D67&gt;=0.8,"À surveiller","Disponible")))</f>
        <v/>
      </c>
      <c r="H67" s="15" t="n"/>
      <c r="I67" s="15">
        <f>IF(H67="","",COUNTIF('Planification'!$O$2:$O$101,H67))</f>
        <v/>
      </c>
    </row>
    <row r="68">
      <c r="A68" s="26">
        <f>IF('Paramètres'!$A$56="","",'Paramètres'!$A$56)</f>
        <v/>
      </c>
      <c r="B68" s="5">
        <f>IF(A68="","",SUMIF('Planification'!$D$2:$D$101,A68,'Planification'!$I$2:$I$101))</f>
        <v/>
      </c>
      <c r="C68" s="5">
        <f>IF(A68="","",SUMIF('Planification'!$D$2:$D$101,A68,'Planification'!$J$2:$J$101))</f>
        <v/>
      </c>
      <c r="D68" s="7">
        <f>IF(A68="","",IFERROR(C68/B68,0))</f>
        <v/>
      </c>
      <c r="E68" s="5">
        <f>IF(A68="","",B68-C68)</f>
        <v/>
      </c>
      <c r="F68" s="10">
        <f>IF(D68="","",IF(D68&gt;1,"Surcharge",IF(D68&gt;=0.8,"À surveiller","Disponible")))</f>
        <v/>
      </c>
      <c r="H68" s="10" t="n"/>
      <c r="I68" s="10">
        <f>IF(H68="","",COUNTIF('Planification'!$O$2:$O$101,H68))</f>
        <v/>
      </c>
    </row>
    <row r="69">
      <c r="A69" s="27">
        <f>IF('Paramètres'!$A$57="","",'Paramètres'!$A$57)</f>
        <v/>
      </c>
      <c r="B69" s="12">
        <f>IF(A69="","",SUMIF('Planification'!$D$2:$D$101,A69,'Planification'!$I$2:$I$101))</f>
        <v/>
      </c>
      <c r="C69" s="12">
        <f>IF(A69="","",SUMIF('Planification'!$D$2:$D$101,A69,'Planification'!$J$2:$J$101))</f>
        <v/>
      </c>
      <c r="D69" s="13">
        <f>IF(A69="","",IFERROR(C69/B69,0))</f>
        <v/>
      </c>
      <c r="E69" s="12">
        <f>IF(A69="","",B69-C69)</f>
        <v/>
      </c>
      <c r="F69" s="15">
        <f>IF(D69="","",IF(D69&gt;1,"Surcharge",IF(D69&gt;=0.8,"À surveiller","Disponible")))</f>
        <v/>
      </c>
      <c r="H69" s="15" t="n"/>
      <c r="I69" s="15">
        <f>IF(H69="","",COUNTIF('Planification'!$O$2:$O$101,H69))</f>
        <v/>
      </c>
    </row>
    <row r="70">
      <c r="A70" s="26">
        <f>IF('Paramètres'!$A$58="","",'Paramètres'!$A$58)</f>
        <v/>
      </c>
      <c r="B70" s="5">
        <f>IF(A70="","",SUMIF('Planification'!$D$2:$D$101,A70,'Planification'!$I$2:$I$101))</f>
        <v/>
      </c>
      <c r="C70" s="5">
        <f>IF(A70="","",SUMIF('Planification'!$D$2:$D$101,A70,'Planification'!$J$2:$J$101))</f>
        <v/>
      </c>
      <c r="D70" s="7">
        <f>IF(A70="","",IFERROR(C70/B70,0))</f>
        <v/>
      </c>
      <c r="E70" s="5">
        <f>IF(A70="","",B70-C70)</f>
        <v/>
      </c>
      <c r="F70" s="10">
        <f>IF(D70="","",IF(D70&gt;1,"Surcharge",IF(D70&gt;=0.8,"À surveiller","Disponible")))</f>
        <v/>
      </c>
      <c r="H70" s="10" t="n"/>
      <c r="I70" s="10">
        <f>IF(H70="","",COUNTIF('Planification'!$O$2:$O$101,H70))</f>
        <v/>
      </c>
    </row>
    <row r="71">
      <c r="A71" s="27">
        <f>IF('Paramètres'!$A$59="","",'Paramètres'!$A$59)</f>
        <v/>
      </c>
      <c r="B71" s="12">
        <f>IF(A71="","",SUMIF('Planification'!$D$2:$D$101,A71,'Planification'!$I$2:$I$101))</f>
        <v/>
      </c>
      <c r="C71" s="12">
        <f>IF(A71="","",SUMIF('Planification'!$D$2:$D$101,A71,'Planification'!$J$2:$J$101))</f>
        <v/>
      </c>
      <c r="D71" s="13">
        <f>IF(A71="","",IFERROR(C71/B71,0))</f>
        <v/>
      </c>
      <c r="E71" s="12">
        <f>IF(A71="","",B71-C71)</f>
        <v/>
      </c>
      <c r="F71" s="15">
        <f>IF(D71="","",IF(D71&gt;1,"Surcharge",IF(D71&gt;=0.8,"À surveiller","Disponible")))</f>
        <v/>
      </c>
      <c r="H71" s="15" t="n"/>
      <c r="I71" s="15">
        <f>IF(H71="","",COUNTIF('Planification'!$O$2:$O$101,H71))</f>
        <v/>
      </c>
    </row>
    <row r="72">
      <c r="A72" s="26">
        <f>IF('Paramètres'!$A$60="","",'Paramètres'!$A$60)</f>
        <v/>
      </c>
      <c r="B72" s="5">
        <f>IF(A72="","",SUMIF('Planification'!$D$2:$D$101,A72,'Planification'!$I$2:$I$101))</f>
        <v/>
      </c>
      <c r="C72" s="5">
        <f>IF(A72="","",SUMIF('Planification'!$D$2:$D$101,A72,'Planification'!$J$2:$J$101))</f>
        <v/>
      </c>
      <c r="D72" s="7">
        <f>IF(A72="","",IFERROR(C72/B72,0))</f>
        <v/>
      </c>
      <c r="E72" s="5">
        <f>IF(A72="","",B72-C72)</f>
        <v/>
      </c>
      <c r="F72" s="10">
        <f>IF(D72="","",IF(D72&gt;1,"Surcharge",IF(D72&gt;=0.8,"À surveiller","Disponible")))</f>
        <v/>
      </c>
      <c r="H72" s="10" t="n"/>
      <c r="I72" s="10">
        <f>IF(H72="","",COUNTIF('Planification'!$O$2:$O$101,H72))</f>
        <v/>
      </c>
    </row>
    <row r="73">
      <c r="A73" s="27">
        <f>IF('Paramètres'!$A$61="","",'Paramètres'!$A$61)</f>
        <v/>
      </c>
      <c r="B73" s="12">
        <f>IF(A73="","",SUMIF('Planification'!$D$2:$D$101,A73,'Planification'!$I$2:$I$101))</f>
        <v/>
      </c>
      <c r="C73" s="12">
        <f>IF(A73="","",SUMIF('Planification'!$D$2:$D$101,A73,'Planification'!$J$2:$J$101))</f>
        <v/>
      </c>
      <c r="D73" s="13">
        <f>IF(A73="","",IFERROR(C73/B73,0))</f>
        <v/>
      </c>
      <c r="E73" s="12">
        <f>IF(A73="","",B73-C73)</f>
        <v/>
      </c>
      <c r="F73" s="15">
        <f>IF(D73="","",IF(D73&gt;1,"Surcharge",IF(D73&gt;=0.8,"À surveiller","Disponible")))</f>
        <v/>
      </c>
      <c r="H73" s="15" t="n"/>
      <c r="I73" s="15">
        <f>IF(H73="","",COUNTIF('Planification'!$O$2:$O$101,H73))</f>
        <v/>
      </c>
    </row>
    <row r="74">
      <c r="A74" s="26">
        <f>IF('Paramètres'!$A$62="","",'Paramètres'!$A$62)</f>
        <v/>
      </c>
      <c r="B74" s="5">
        <f>IF(A74="","",SUMIF('Planification'!$D$2:$D$101,A74,'Planification'!$I$2:$I$101))</f>
        <v/>
      </c>
      <c r="C74" s="5">
        <f>IF(A74="","",SUMIF('Planification'!$D$2:$D$101,A74,'Planification'!$J$2:$J$101))</f>
        <v/>
      </c>
      <c r="D74" s="7">
        <f>IF(A74="","",IFERROR(C74/B74,0))</f>
        <v/>
      </c>
      <c r="E74" s="5">
        <f>IF(A74="","",B74-C74)</f>
        <v/>
      </c>
      <c r="F74" s="10">
        <f>IF(D74="","",IF(D74&gt;1,"Surcharge",IF(D74&gt;=0.8,"À surveiller","Disponible")))</f>
        <v/>
      </c>
      <c r="H74" s="10" t="n"/>
      <c r="I74" s="10">
        <f>IF(H74="","",COUNTIF('Planification'!$O$2:$O$101,H74))</f>
        <v/>
      </c>
    </row>
    <row r="75">
      <c r="A75" s="27">
        <f>IF('Paramètres'!$A$63="","",'Paramètres'!$A$63)</f>
        <v/>
      </c>
      <c r="B75" s="12">
        <f>IF(A75="","",SUMIF('Planification'!$D$2:$D$101,A75,'Planification'!$I$2:$I$101))</f>
        <v/>
      </c>
      <c r="C75" s="12">
        <f>IF(A75="","",SUMIF('Planification'!$D$2:$D$101,A75,'Planification'!$J$2:$J$101))</f>
        <v/>
      </c>
      <c r="D75" s="13">
        <f>IF(A75="","",IFERROR(C75/B75,0))</f>
        <v/>
      </c>
      <c r="E75" s="12">
        <f>IF(A75="","",B75-C75)</f>
        <v/>
      </c>
      <c r="F75" s="15">
        <f>IF(D75="","",IF(D75&gt;1,"Surcharge",IF(D75&gt;=0.8,"À surveiller","Disponible")))</f>
        <v/>
      </c>
      <c r="H75" s="15" t="n"/>
      <c r="I75" s="15">
        <f>IF(H75="","",COUNTIF('Planification'!$O$2:$O$101,H75))</f>
        <v/>
      </c>
    </row>
    <row r="76">
      <c r="A76" s="26">
        <f>IF('Paramètres'!$A$64="","",'Paramètres'!$A$64)</f>
        <v/>
      </c>
      <c r="B76" s="5">
        <f>IF(A76="","",SUMIF('Planification'!$D$2:$D$101,A76,'Planification'!$I$2:$I$101))</f>
        <v/>
      </c>
      <c r="C76" s="5">
        <f>IF(A76="","",SUMIF('Planification'!$D$2:$D$101,A76,'Planification'!$J$2:$J$101))</f>
        <v/>
      </c>
      <c r="D76" s="7">
        <f>IF(A76="","",IFERROR(C76/B76,0))</f>
        <v/>
      </c>
      <c r="E76" s="5">
        <f>IF(A76="","",B76-C76)</f>
        <v/>
      </c>
      <c r="F76" s="10">
        <f>IF(D76="","",IF(D76&gt;1,"Surcharge",IF(D76&gt;=0.8,"À surveiller","Disponible")))</f>
        <v/>
      </c>
      <c r="H76" s="10" t="n"/>
      <c r="I76" s="10">
        <f>IF(H76="","",COUNTIF('Planification'!$O$2:$O$101,H76))</f>
        <v/>
      </c>
    </row>
    <row r="77">
      <c r="A77" s="27">
        <f>IF('Paramètres'!$A$65="","",'Paramètres'!$A$65)</f>
        <v/>
      </c>
      <c r="B77" s="12">
        <f>IF(A77="","",SUMIF('Planification'!$D$2:$D$101,A77,'Planification'!$I$2:$I$101))</f>
        <v/>
      </c>
      <c r="C77" s="12">
        <f>IF(A77="","",SUMIF('Planification'!$D$2:$D$101,A77,'Planification'!$J$2:$J$101))</f>
        <v/>
      </c>
      <c r="D77" s="13">
        <f>IF(A77="","",IFERROR(C77/B77,0))</f>
        <v/>
      </c>
      <c r="E77" s="12">
        <f>IF(A77="","",B77-C77)</f>
        <v/>
      </c>
      <c r="F77" s="15">
        <f>IF(D77="","",IF(D77&gt;1,"Surcharge",IF(D77&gt;=0.8,"À surveiller","Disponible")))</f>
        <v/>
      </c>
      <c r="H77" s="15" t="n"/>
      <c r="I77" s="15">
        <f>IF(H77="","",COUNTIF('Planification'!$O$2:$O$101,H77))</f>
        <v/>
      </c>
    </row>
    <row r="78">
      <c r="A78" s="26">
        <f>IF('Paramètres'!$A$66="","",'Paramètres'!$A$66)</f>
        <v/>
      </c>
      <c r="B78" s="5">
        <f>IF(A78="","",SUMIF('Planification'!$D$2:$D$101,A78,'Planification'!$I$2:$I$101))</f>
        <v/>
      </c>
      <c r="C78" s="5">
        <f>IF(A78="","",SUMIF('Planification'!$D$2:$D$101,A78,'Planification'!$J$2:$J$101))</f>
        <v/>
      </c>
      <c r="D78" s="7">
        <f>IF(A78="","",IFERROR(C78/B78,0))</f>
        <v/>
      </c>
      <c r="E78" s="5">
        <f>IF(A78="","",B78-C78)</f>
        <v/>
      </c>
      <c r="F78" s="10">
        <f>IF(D78="","",IF(D78&gt;1,"Surcharge",IF(D78&gt;=0.8,"À surveiller","Disponible")))</f>
        <v/>
      </c>
      <c r="H78" s="10" t="n"/>
      <c r="I78" s="10">
        <f>IF(H78="","",COUNTIF('Planification'!$O$2:$O$101,H78))</f>
        <v/>
      </c>
    </row>
    <row r="79">
      <c r="A79" s="27">
        <f>IF('Paramètres'!$A$67="","",'Paramètres'!$A$67)</f>
        <v/>
      </c>
      <c r="B79" s="12">
        <f>IF(A79="","",SUMIF('Planification'!$D$2:$D$101,A79,'Planification'!$I$2:$I$101))</f>
        <v/>
      </c>
      <c r="C79" s="12">
        <f>IF(A79="","",SUMIF('Planification'!$D$2:$D$101,A79,'Planification'!$J$2:$J$101))</f>
        <v/>
      </c>
      <c r="D79" s="13">
        <f>IF(A79="","",IFERROR(C79/B79,0))</f>
        <v/>
      </c>
      <c r="E79" s="12">
        <f>IF(A79="","",B79-C79)</f>
        <v/>
      </c>
      <c r="F79" s="15">
        <f>IF(D79="","",IF(D79&gt;1,"Surcharge",IF(D79&gt;=0.8,"À surveiller","Disponible")))</f>
        <v/>
      </c>
      <c r="H79" s="15" t="n"/>
      <c r="I79" s="15">
        <f>IF(H79="","",COUNTIF('Planification'!$O$2:$O$101,H79))</f>
        <v/>
      </c>
    </row>
    <row r="80">
      <c r="A80" s="26">
        <f>IF('Paramètres'!$A$68="","",'Paramètres'!$A$68)</f>
        <v/>
      </c>
      <c r="B80" s="5">
        <f>IF(A80="","",SUMIF('Planification'!$D$2:$D$101,A80,'Planification'!$I$2:$I$101))</f>
        <v/>
      </c>
      <c r="C80" s="5">
        <f>IF(A80="","",SUMIF('Planification'!$D$2:$D$101,A80,'Planification'!$J$2:$J$101))</f>
        <v/>
      </c>
      <c r="D80" s="7">
        <f>IF(A80="","",IFERROR(C80/B80,0))</f>
        <v/>
      </c>
      <c r="E80" s="5">
        <f>IF(A80="","",B80-C80)</f>
        <v/>
      </c>
      <c r="F80" s="10">
        <f>IF(D80="","",IF(D80&gt;1,"Surcharge",IF(D80&gt;=0.8,"À surveiller","Disponible")))</f>
        <v/>
      </c>
      <c r="H80" s="10" t="n"/>
      <c r="I80" s="10">
        <f>IF(H80="","",COUNTIF('Planification'!$O$2:$O$101,H80))</f>
        <v/>
      </c>
    </row>
    <row r="81">
      <c r="A81" s="27">
        <f>IF('Paramètres'!$A$69="","",'Paramètres'!$A$69)</f>
        <v/>
      </c>
      <c r="B81" s="12">
        <f>IF(A81="","",SUMIF('Planification'!$D$2:$D$101,A81,'Planification'!$I$2:$I$101))</f>
        <v/>
      </c>
      <c r="C81" s="12">
        <f>IF(A81="","",SUMIF('Planification'!$D$2:$D$101,A81,'Planification'!$J$2:$J$101))</f>
        <v/>
      </c>
      <c r="D81" s="13">
        <f>IF(A81="","",IFERROR(C81/B81,0))</f>
        <v/>
      </c>
      <c r="E81" s="12">
        <f>IF(A81="","",B81-C81)</f>
        <v/>
      </c>
      <c r="F81" s="15">
        <f>IF(D81="","",IF(D81&gt;1,"Surcharge",IF(D81&gt;=0.8,"À surveiller","Disponible")))</f>
        <v/>
      </c>
      <c r="H81" s="15" t="n"/>
      <c r="I81" s="15">
        <f>IF(H81="","",COUNTIF('Planification'!$O$2:$O$101,H81))</f>
        <v/>
      </c>
    </row>
    <row r="82">
      <c r="A82" s="26">
        <f>IF('Paramètres'!$A$70="","",'Paramètres'!$A$70)</f>
        <v/>
      </c>
      <c r="B82" s="5">
        <f>IF(A82="","",SUMIF('Planification'!$D$2:$D$101,A82,'Planification'!$I$2:$I$101))</f>
        <v/>
      </c>
      <c r="C82" s="5">
        <f>IF(A82="","",SUMIF('Planification'!$D$2:$D$101,A82,'Planification'!$J$2:$J$101))</f>
        <v/>
      </c>
      <c r="D82" s="7">
        <f>IF(A82="","",IFERROR(C82/B82,0))</f>
        <v/>
      </c>
      <c r="E82" s="5">
        <f>IF(A82="","",B82-C82)</f>
        <v/>
      </c>
      <c r="F82" s="10">
        <f>IF(D82="","",IF(D82&gt;1,"Surcharge",IF(D82&gt;=0.8,"À surveiller","Disponible")))</f>
        <v/>
      </c>
      <c r="H82" s="10" t="n"/>
      <c r="I82" s="10">
        <f>IF(H82="","",COUNTIF('Planification'!$O$2:$O$101,H82))</f>
        <v/>
      </c>
    </row>
    <row r="83">
      <c r="A83" s="27">
        <f>IF('Paramètres'!$A$71="","",'Paramètres'!$A$71)</f>
        <v/>
      </c>
      <c r="B83" s="12">
        <f>IF(A83="","",SUMIF('Planification'!$D$2:$D$101,A83,'Planification'!$I$2:$I$101))</f>
        <v/>
      </c>
      <c r="C83" s="12">
        <f>IF(A83="","",SUMIF('Planification'!$D$2:$D$101,A83,'Planification'!$J$2:$J$101))</f>
        <v/>
      </c>
      <c r="D83" s="13">
        <f>IF(A83="","",IFERROR(C83/B83,0))</f>
        <v/>
      </c>
      <c r="E83" s="12">
        <f>IF(A83="","",B83-C83)</f>
        <v/>
      </c>
      <c r="F83" s="15">
        <f>IF(D83="","",IF(D83&gt;1,"Surcharge",IF(D83&gt;=0.8,"À surveiller","Disponible")))</f>
        <v/>
      </c>
      <c r="H83" s="15" t="n"/>
      <c r="I83" s="15">
        <f>IF(H83="","",COUNTIF('Planification'!$O$2:$O$101,H83))</f>
        <v/>
      </c>
    </row>
    <row r="84">
      <c r="A84" s="26">
        <f>IF('Paramètres'!$A$72="","",'Paramètres'!$A$72)</f>
        <v/>
      </c>
      <c r="B84" s="5">
        <f>IF(A84="","",SUMIF('Planification'!$D$2:$D$101,A84,'Planification'!$I$2:$I$101))</f>
        <v/>
      </c>
      <c r="C84" s="5">
        <f>IF(A84="","",SUMIF('Planification'!$D$2:$D$101,A84,'Planification'!$J$2:$J$101))</f>
        <v/>
      </c>
      <c r="D84" s="7">
        <f>IF(A84="","",IFERROR(C84/B84,0))</f>
        <v/>
      </c>
      <c r="E84" s="5">
        <f>IF(A84="","",B84-C84)</f>
        <v/>
      </c>
      <c r="F84" s="10">
        <f>IF(D84="","",IF(D84&gt;1,"Surcharge",IF(D84&gt;=0.8,"À surveiller","Disponible")))</f>
        <v/>
      </c>
      <c r="H84" s="10" t="n"/>
      <c r="I84" s="10">
        <f>IF(H84="","",COUNTIF('Planification'!$O$2:$O$101,H84))</f>
        <v/>
      </c>
    </row>
    <row r="85">
      <c r="A85" s="27">
        <f>IF('Paramètres'!$A$73="","",'Paramètres'!$A$73)</f>
        <v/>
      </c>
      <c r="B85" s="12">
        <f>IF(A85="","",SUMIF('Planification'!$D$2:$D$101,A85,'Planification'!$I$2:$I$101))</f>
        <v/>
      </c>
      <c r="C85" s="12">
        <f>IF(A85="","",SUMIF('Planification'!$D$2:$D$101,A85,'Planification'!$J$2:$J$101))</f>
        <v/>
      </c>
      <c r="D85" s="13">
        <f>IF(A85="","",IFERROR(C85/B85,0))</f>
        <v/>
      </c>
      <c r="E85" s="12">
        <f>IF(A85="","",B85-C85)</f>
        <v/>
      </c>
      <c r="F85" s="15">
        <f>IF(D85="","",IF(D85&gt;1,"Surcharge",IF(D85&gt;=0.8,"À surveiller","Disponible")))</f>
        <v/>
      </c>
      <c r="H85" s="15" t="n"/>
      <c r="I85" s="15">
        <f>IF(H85="","",COUNTIF('Planification'!$O$2:$O$101,H85))</f>
        <v/>
      </c>
    </row>
    <row r="86">
      <c r="A86" s="26">
        <f>IF('Paramètres'!$A$74="","",'Paramètres'!$A$74)</f>
        <v/>
      </c>
      <c r="B86" s="5">
        <f>IF(A86="","",SUMIF('Planification'!$D$2:$D$101,A86,'Planification'!$I$2:$I$101))</f>
        <v/>
      </c>
      <c r="C86" s="5">
        <f>IF(A86="","",SUMIF('Planification'!$D$2:$D$101,A86,'Planification'!$J$2:$J$101))</f>
        <v/>
      </c>
      <c r="D86" s="7">
        <f>IF(A86="","",IFERROR(C86/B86,0))</f>
        <v/>
      </c>
      <c r="E86" s="5">
        <f>IF(A86="","",B86-C86)</f>
        <v/>
      </c>
      <c r="F86" s="10">
        <f>IF(D86="","",IF(D86&gt;1,"Surcharge",IF(D86&gt;=0.8,"À surveiller","Disponible")))</f>
        <v/>
      </c>
      <c r="H86" s="10" t="n"/>
      <c r="I86" s="10">
        <f>IF(H86="","",COUNTIF('Planification'!$O$2:$O$101,H86))</f>
        <v/>
      </c>
    </row>
    <row r="87">
      <c r="A87" s="27">
        <f>IF('Paramètres'!$A$75="","",'Paramètres'!$A$75)</f>
        <v/>
      </c>
      <c r="B87" s="12">
        <f>IF(A87="","",SUMIF('Planification'!$D$2:$D$101,A87,'Planification'!$I$2:$I$101))</f>
        <v/>
      </c>
      <c r="C87" s="12">
        <f>IF(A87="","",SUMIF('Planification'!$D$2:$D$101,A87,'Planification'!$J$2:$J$101))</f>
        <v/>
      </c>
      <c r="D87" s="13">
        <f>IF(A87="","",IFERROR(C87/B87,0))</f>
        <v/>
      </c>
      <c r="E87" s="12">
        <f>IF(A87="","",B87-C87)</f>
        <v/>
      </c>
      <c r="F87" s="15">
        <f>IF(D87="","",IF(D87&gt;1,"Surcharge",IF(D87&gt;=0.8,"À surveiller","Disponible")))</f>
        <v/>
      </c>
      <c r="H87" s="15" t="n"/>
      <c r="I87" s="15">
        <f>IF(H87="","",COUNTIF('Planification'!$O$2:$O$101,H87))</f>
        <v/>
      </c>
    </row>
    <row r="88">
      <c r="A88" s="26">
        <f>IF('Paramètres'!$A$76="","",'Paramètres'!$A$76)</f>
        <v/>
      </c>
      <c r="B88" s="5">
        <f>IF(A88="","",SUMIF('Planification'!$D$2:$D$101,A88,'Planification'!$I$2:$I$101))</f>
        <v/>
      </c>
      <c r="C88" s="5">
        <f>IF(A88="","",SUMIF('Planification'!$D$2:$D$101,A88,'Planification'!$J$2:$J$101))</f>
        <v/>
      </c>
      <c r="D88" s="7">
        <f>IF(A88="","",IFERROR(C88/B88,0))</f>
        <v/>
      </c>
      <c r="E88" s="5">
        <f>IF(A88="","",B88-C88)</f>
        <v/>
      </c>
      <c r="F88" s="10">
        <f>IF(D88="","",IF(D88&gt;1,"Surcharge",IF(D88&gt;=0.8,"À surveiller","Disponible")))</f>
        <v/>
      </c>
      <c r="H88" s="10" t="n"/>
      <c r="I88" s="10">
        <f>IF(H88="","",COUNTIF('Planification'!$O$2:$O$101,H88))</f>
        <v/>
      </c>
    </row>
    <row r="89">
      <c r="A89" s="27">
        <f>IF('Paramètres'!$A$77="","",'Paramètres'!$A$77)</f>
        <v/>
      </c>
      <c r="B89" s="12">
        <f>IF(A89="","",SUMIF('Planification'!$D$2:$D$101,A89,'Planification'!$I$2:$I$101))</f>
        <v/>
      </c>
      <c r="C89" s="12">
        <f>IF(A89="","",SUMIF('Planification'!$D$2:$D$101,A89,'Planification'!$J$2:$J$101))</f>
        <v/>
      </c>
      <c r="D89" s="13">
        <f>IF(A89="","",IFERROR(C89/B89,0))</f>
        <v/>
      </c>
      <c r="E89" s="12">
        <f>IF(A89="","",B89-C89)</f>
        <v/>
      </c>
      <c r="F89" s="15">
        <f>IF(D89="","",IF(D89&gt;1,"Surcharge",IF(D89&gt;=0.8,"À surveiller","Disponible")))</f>
        <v/>
      </c>
      <c r="H89" s="15" t="n"/>
      <c r="I89" s="15">
        <f>IF(H89="","",COUNTIF('Planification'!$O$2:$O$101,H89))</f>
        <v/>
      </c>
    </row>
    <row r="90">
      <c r="A90" s="26">
        <f>IF('Paramètres'!$A$78="","",'Paramètres'!$A$78)</f>
        <v/>
      </c>
      <c r="B90" s="5">
        <f>IF(A90="","",SUMIF('Planification'!$D$2:$D$101,A90,'Planification'!$I$2:$I$101))</f>
        <v/>
      </c>
      <c r="C90" s="5">
        <f>IF(A90="","",SUMIF('Planification'!$D$2:$D$101,A90,'Planification'!$J$2:$J$101))</f>
        <v/>
      </c>
      <c r="D90" s="7">
        <f>IF(A90="","",IFERROR(C90/B90,0))</f>
        <v/>
      </c>
      <c r="E90" s="5">
        <f>IF(A90="","",B90-C90)</f>
        <v/>
      </c>
      <c r="F90" s="10">
        <f>IF(D90="","",IF(D90&gt;1,"Surcharge",IF(D90&gt;=0.8,"À surveiller","Disponible")))</f>
        <v/>
      </c>
      <c r="H90" s="10" t="n"/>
      <c r="I90" s="10">
        <f>IF(H90="","",COUNTIF('Planification'!$O$2:$O$101,H90))</f>
        <v/>
      </c>
    </row>
    <row r="91">
      <c r="A91" s="27">
        <f>IF('Paramètres'!$A$79="","",'Paramètres'!$A$79)</f>
        <v/>
      </c>
      <c r="B91" s="12">
        <f>IF(A91="","",SUMIF('Planification'!$D$2:$D$101,A91,'Planification'!$I$2:$I$101))</f>
        <v/>
      </c>
      <c r="C91" s="12">
        <f>IF(A91="","",SUMIF('Planification'!$D$2:$D$101,A91,'Planification'!$J$2:$J$101))</f>
        <v/>
      </c>
      <c r="D91" s="13">
        <f>IF(A91="","",IFERROR(C91/B91,0))</f>
        <v/>
      </c>
      <c r="E91" s="12">
        <f>IF(A91="","",B91-C91)</f>
        <v/>
      </c>
      <c r="F91" s="15">
        <f>IF(D91="","",IF(D91&gt;1,"Surcharge",IF(D91&gt;=0.8,"À surveiller","Disponible")))</f>
        <v/>
      </c>
      <c r="H91" s="15" t="n"/>
      <c r="I91" s="15">
        <f>IF(H91="","",COUNTIF('Planification'!$O$2:$O$101,H91))</f>
        <v/>
      </c>
    </row>
    <row r="92">
      <c r="A92" s="26">
        <f>IF('Paramètres'!$A$80="","",'Paramètres'!$A$80)</f>
        <v/>
      </c>
      <c r="B92" s="5">
        <f>IF(A92="","",SUMIF('Planification'!$D$2:$D$101,A92,'Planification'!$I$2:$I$101))</f>
        <v/>
      </c>
      <c r="C92" s="5">
        <f>IF(A92="","",SUMIF('Planification'!$D$2:$D$101,A92,'Planification'!$J$2:$J$101))</f>
        <v/>
      </c>
      <c r="D92" s="7">
        <f>IF(A92="","",IFERROR(C92/B92,0))</f>
        <v/>
      </c>
      <c r="E92" s="5">
        <f>IF(A92="","",B92-C92)</f>
        <v/>
      </c>
      <c r="F92" s="10">
        <f>IF(D92="","",IF(D92&gt;1,"Surcharge",IF(D92&gt;=0.8,"À surveiller","Disponible")))</f>
        <v/>
      </c>
      <c r="H92" s="10" t="n"/>
      <c r="I92" s="10">
        <f>IF(H92="","",COUNTIF('Planification'!$O$2:$O$101,H92))</f>
        <v/>
      </c>
    </row>
    <row r="93">
      <c r="A93" s="27">
        <f>IF('Paramètres'!$A$81="","",'Paramètres'!$A$81)</f>
        <v/>
      </c>
      <c r="B93" s="12">
        <f>IF(A93="","",SUMIF('Planification'!$D$2:$D$101,A93,'Planification'!$I$2:$I$101))</f>
        <v/>
      </c>
      <c r="C93" s="12">
        <f>IF(A93="","",SUMIF('Planification'!$D$2:$D$101,A93,'Planification'!$J$2:$J$101))</f>
        <v/>
      </c>
      <c r="D93" s="13">
        <f>IF(A93="","",IFERROR(C93/B93,0))</f>
        <v/>
      </c>
      <c r="E93" s="12">
        <f>IF(A93="","",B93-C93)</f>
        <v/>
      </c>
      <c r="F93" s="15">
        <f>IF(D93="","",IF(D93&gt;1,"Surcharge",IF(D93&gt;=0.8,"À surveiller","Disponible")))</f>
        <v/>
      </c>
      <c r="H93" s="15" t="n"/>
      <c r="I93" s="15">
        <f>IF(H93="","",COUNTIF('Planification'!$O$2:$O$101,H93))</f>
        <v/>
      </c>
    </row>
    <row r="94">
      <c r="A94" s="26">
        <f>IF('Paramètres'!$A$82="","",'Paramètres'!$A$82)</f>
        <v/>
      </c>
      <c r="B94" s="5">
        <f>IF(A94="","",SUMIF('Planification'!$D$2:$D$101,A94,'Planification'!$I$2:$I$101))</f>
        <v/>
      </c>
      <c r="C94" s="5">
        <f>IF(A94="","",SUMIF('Planification'!$D$2:$D$101,A94,'Planification'!$J$2:$J$101))</f>
        <v/>
      </c>
      <c r="D94" s="7">
        <f>IF(A94="","",IFERROR(C94/B94,0))</f>
        <v/>
      </c>
      <c r="E94" s="5">
        <f>IF(A94="","",B94-C94)</f>
        <v/>
      </c>
      <c r="F94" s="10">
        <f>IF(D94="","",IF(D94&gt;1,"Surcharge",IF(D94&gt;=0.8,"À surveiller","Disponible")))</f>
        <v/>
      </c>
      <c r="H94" s="10" t="n"/>
      <c r="I94" s="10">
        <f>IF(H94="","",COUNTIF('Planification'!$O$2:$O$101,H94))</f>
        <v/>
      </c>
    </row>
    <row r="95">
      <c r="A95" s="27">
        <f>IF('Paramètres'!$A$83="","",'Paramètres'!$A$83)</f>
        <v/>
      </c>
      <c r="B95" s="12">
        <f>IF(A95="","",SUMIF('Planification'!$D$2:$D$101,A95,'Planification'!$I$2:$I$101))</f>
        <v/>
      </c>
      <c r="C95" s="12">
        <f>IF(A95="","",SUMIF('Planification'!$D$2:$D$101,A95,'Planification'!$J$2:$J$101))</f>
        <v/>
      </c>
      <c r="D95" s="13">
        <f>IF(A95="","",IFERROR(C95/B95,0))</f>
        <v/>
      </c>
      <c r="E95" s="12">
        <f>IF(A95="","",B95-C95)</f>
        <v/>
      </c>
      <c r="F95" s="15">
        <f>IF(D95="","",IF(D95&gt;1,"Surcharge",IF(D95&gt;=0.8,"À surveiller","Disponible")))</f>
        <v/>
      </c>
      <c r="H95" s="15" t="n"/>
      <c r="I95" s="15">
        <f>IF(H95="","",COUNTIF('Planification'!$O$2:$O$101,H95))</f>
        <v/>
      </c>
    </row>
    <row r="96">
      <c r="A96" s="26">
        <f>IF('Paramètres'!$A$84="","",'Paramètres'!$A$84)</f>
        <v/>
      </c>
      <c r="B96" s="5">
        <f>IF(A96="","",SUMIF('Planification'!$D$2:$D$101,A96,'Planification'!$I$2:$I$101))</f>
        <v/>
      </c>
      <c r="C96" s="5">
        <f>IF(A96="","",SUMIF('Planification'!$D$2:$D$101,A96,'Planification'!$J$2:$J$101))</f>
        <v/>
      </c>
      <c r="D96" s="7">
        <f>IF(A96="","",IFERROR(C96/B96,0))</f>
        <v/>
      </c>
      <c r="E96" s="5">
        <f>IF(A96="","",B96-C96)</f>
        <v/>
      </c>
      <c r="F96" s="10">
        <f>IF(D96="","",IF(D96&gt;1,"Surcharge",IF(D96&gt;=0.8,"À surveiller","Disponible")))</f>
        <v/>
      </c>
      <c r="H96" s="10" t="n"/>
      <c r="I96" s="10">
        <f>IF(H96="","",COUNTIF('Planification'!$O$2:$O$101,H96))</f>
        <v/>
      </c>
    </row>
    <row r="97">
      <c r="A97" s="27">
        <f>IF('Paramètres'!$A$85="","",'Paramètres'!$A$85)</f>
        <v/>
      </c>
      <c r="B97" s="12">
        <f>IF(A97="","",SUMIF('Planification'!$D$2:$D$101,A97,'Planification'!$I$2:$I$101))</f>
        <v/>
      </c>
      <c r="C97" s="12">
        <f>IF(A97="","",SUMIF('Planification'!$D$2:$D$101,A97,'Planification'!$J$2:$J$101))</f>
        <v/>
      </c>
      <c r="D97" s="13">
        <f>IF(A97="","",IFERROR(C97/B97,0))</f>
        <v/>
      </c>
      <c r="E97" s="12">
        <f>IF(A97="","",B97-C97)</f>
        <v/>
      </c>
      <c r="F97" s="15">
        <f>IF(D97="","",IF(D97&gt;1,"Surcharge",IF(D97&gt;=0.8,"À surveiller","Disponible")))</f>
        <v/>
      </c>
      <c r="H97" s="15" t="n"/>
      <c r="I97" s="15">
        <f>IF(H97="","",COUNTIF('Planification'!$O$2:$O$101,H97))</f>
        <v/>
      </c>
    </row>
    <row r="98">
      <c r="A98" s="26">
        <f>IF('Paramètres'!$A$86="","",'Paramètres'!$A$86)</f>
        <v/>
      </c>
      <c r="B98" s="5">
        <f>IF(A98="","",SUMIF('Planification'!$D$2:$D$101,A98,'Planification'!$I$2:$I$101))</f>
        <v/>
      </c>
      <c r="C98" s="5">
        <f>IF(A98="","",SUMIF('Planification'!$D$2:$D$101,A98,'Planification'!$J$2:$J$101))</f>
        <v/>
      </c>
      <c r="D98" s="7">
        <f>IF(A98="","",IFERROR(C98/B98,0))</f>
        <v/>
      </c>
      <c r="E98" s="5">
        <f>IF(A98="","",B98-C98)</f>
        <v/>
      </c>
      <c r="F98" s="10">
        <f>IF(D98="","",IF(D98&gt;1,"Surcharge",IF(D98&gt;=0.8,"À surveiller","Disponible")))</f>
        <v/>
      </c>
      <c r="H98" s="10" t="n"/>
      <c r="I98" s="10">
        <f>IF(H98="","",COUNTIF('Planification'!$O$2:$O$101,H98))</f>
        <v/>
      </c>
    </row>
    <row r="99">
      <c r="A99" s="27">
        <f>IF('Paramètres'!$A$87="","",'Paramètres'!$A$87)</f>
        <v/>
      </c>
      <c r="B99" s="12">
        <f>IF(A99="","",SUMIF('Planification'!$D$2:$D$101,A99,'Planification'!$I$2:$I$101))</f>
        <v/>
      </c>
      <c r="C99" s="12">
        <f>IF(A99="","",SUMIF('Planification'!$D$2:$D$101,A99,'Planification'!$J$2:$J$101))</f>
        <v/>
      </c>
      <c r="D99" s="13">
        <f>IF(A99="","",IFERROR(C99/B99,0))</f>
        <v/>
      </c>
      <c r="E99" s="12">
        <f>IF(A99="","",B99-C99)</f>
        <v/>
      </c>
      <c r="F99" s="15">
        <f>IF(D99="","",IF(D99&gt;1,"Surcharge",IF(D99&gt;=0.8,"À surveiller","Disponible")))</f>
        <v/>
      </c>
      <c r="H99" s="15" t="n"/>
      <c r="I99" s="15">
        <f>IF(H99="","",COUNTIF('Planification'!$O$2:$O$101,H99))</f>
        <v/>
      </c>
    </row>
    <row r="100">
      <c r="A100" s="26">
        <f>IF('Paramètres'!$A$88="","",'Paramètres'!$A$88)</f>
        <v/>
      </c>
      <c r="B100" s="5">
        <f>IF(A100="","",SUMIF('Planification'!$D$2:$D$101,A100,'Planification'!$I$2:$I$101))</f>
        <v/>
      </c>
      <c r="C100" s="5">
        <f>IF(A100="","",SUMIF('Planification'!$D$2:$D$101,A100,'Planification'!$J$2:$J$101))</f>
        <v/>
      </c>
      <c r="D100" s="7">
        <f>IF(A100="","",IFERROR(C100/B100,0))</f>
        <v/>
      </c>
      <c r="E100" s="5">
        <f>IF(A100="","",B100-C100)</f>
        <v/>
      </c>
      <c r="F100" s="10">
        <f>IF(D100="","",IF(D100&gt;1,"Surcharge",IF(D100&gt;=0.8,"À surveiller","Disponible")))</f>
        <v/>
      </c>
      <c r="H100" s="10" t="n"/>
      <c r="I100" s="10">
        <f>IF(H100="","",COUNTIF('Planification'!$O$2:$O$101,H100))</f>
        <v/>
      </c>
    </row>
    <row r="101">
      <c r="A101" s="27">
        <f>IF('Paramètres'!$A$89="","",'Paramètres'!$A$89)</f>
        <v/>
      </c>
      <c r="B101" s="12">
        <f>IF(A101="","",SUMIF('Planification'!$D$2:$D$101,A101,'Planification'!$I$2:$I$101))</f>
        <v/>
      </c>
      <c r="C101" s="12">
        <f>IF(A101="","",SUMIF('Planification'!$D$2:$D$101,A101,'Planification'!$J$2:$J$101))</f>
        <v/>
      </c>
      <c r="D101" s="13">
        <f>IF(A101="","",IFERROR(C101/B101,0))</f>
        <v/>
      </c>
      <c r="E101" s="12">
        <f>IF(A101="","",B101-C101)</f>
        <v/>
      </c>
      <c r="F101" s="15">
        <f>IF(D101="","",IF(D101&gt;1,"Surcharge",IF(D101&gt;=0.8,"À surveiller","Disponible")))</f>
        <v/>
      </c>
      <c r="H101" s="15" t="n"/>
      <c r="I101" s="15">
        <f>IF(H101="","",COUNTIF('Planification'!$O$2:$O$101,H101))</f>
        <v/>
      </c>
    </row>
    <row r="102">
      <c r="A102" s="17" t="inlineStr">
        <is>
          <t>TOTAL</t>
        </is>
      </c>
      <c r="B102" s="18">
        <f>SUM(B14:B101)</f>
        <v/>
      </c>
      <c r="C102" s="18">
        <f>SUM(C14:C101)</f>
        <v/>
      </c>
      <c r="D102" s="19">
        <f>IFERROR(C102/B102,0)</f>
        <v/>
      </c>
      <c r="E102" s="18">
        <f>B102-C102</f>
        <v/>
      </c>
      <c r="F102" s="17">
        <f>IF(D102&gt;1,"Surcharge",IF(D102&gt;=0.8,"À surveiller","Disponible"))</f>
        <v/>
      </c>
    </row>
  </sheetData>
  <mergeCells count="1">
    <mergeCell ref="A1:F1"/>
  </mergeCells>
  <conditionalFormatting sqref="F14:F102">
    <cfRule type="expression" priority="1" dxfId="0" stopIfTrue="1">
      <formula>F14="Surcharge"</formula>
    </cfRule>
    <cfRule type="expression" priority="2" dxfId="1" stopIfTrue="1">
      <formula>F14="À surveiller"</formula>
    </cfRule>
    <cfRule type="expression" priority="3" dxfId="2" stopIfTrue="1">
      <formula>F14="Disponible"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37" customWidth="1" min="2" max="2"/>
    <col width="22" customWidth="1" min="3" max="3"/>
    <col width="22" customWidth="1" min="4" max="4"/>
    <col width="24" customWidth="1" min="5" max="5"/>
  </cols>
  <sheetData>
    <row r="1" ht="32" customHeight="1">
      <c r="A1" s="1" t="inlineStr">
        <is>
          <t>Responsable</t>
        </is>
      </c>
      <c r="B1" s="1" t="inlineStr">
        <is>
          <t>Capacité mensuelle disponible (jours)</t>
        </is>
      </c>
      <c r="C1" s="1" t="inlineStr">
        <is>
          <t>Coût journalier (€)</t>
        </is>
      </c>
      <c r="D1" s="1" t="inlineStr">
        <is>
          <t>Ville de rattachement</t>
        </is>
      </c>
      <c r="E1" s="1" t="inlineStr">
        <is>
          <t>Compétence principale</t>
        </is>
      </c>
    </row>
    <row r="2">
      <c r="A2" s="3" t="inlineStr">
        <is>
          <t>Camille Martin</t>
        </is>
      </c>
      <c r="B2" s="6" t="n">
        <v>20</v>
      </c>
      <c r="C2" s="8" t="n">
        <v>720</v>
      </c>
      <c r="D2" s="3" t="inlineStr">
        <is>
          <t>Paris</t>
        </is>
      </c>
      <c r="E2" s="3" t="inlineStr">
        <is>
          <t>Gestion de projet</t>
        </is>
      </c>
    </row>
    <row r="3">
      <c r="A3" s="3" t="inlineStr">
        <is>
          <t>Lucas Bernard</t>
        </is>
      </c>
      <c r="B3" s="6" t="n">
        <v>18</v>
      </c>
      <c r="C3" s="8" t="n">
        <v>650</v>
      </c>
      <c r="D3" s="3" t="inlineStr">
        <is>
          <t>Lyon</t>
        </is>
      </c>
      <c r="E3" s="3" t="inlineStr">
        <is>
          <t>Développement</t>
        </is>
      </c>
    </row>
    <row r="4">
      <c r="A4" s="3" t="inlineStr">
        <is>
          <t>Emma Dubois</t>
        </is>
      </c>
      <c r="B4" s="6" t="n">
        <v>17</v>
      </c>
      <c r="C4" s="8" t="n">
        <v>590</v>
      </c>
      <c r="D4" s="3" t="inlineStr">
        <is>
          <t>Nantes</t>
        </is>
      </c>
      <c r="E4" s="3" t="inlineStr">
        <is>
          <t>Design</t>
        </is>
      </c>
    </row>
    <row r="5">
      <c r="A5" s="3" t="inlineStr">
        <is>
          <t>Hugo Moreau</t>
        </is>
      </c>
      <c r="B5" s="6" t="n">
        <v>18</v>
      </c>
      <c r="C5" s="8" t="n">
        <v>680</v>
      </c>
      <c r="D5" s="3" t="inlineStr">
        <is>
          <t>Toulouse</t>
        </is>
      </c>
      <c r="E5" s="3" t="inlineStr">
        <is>
          <t>Data</t>
        </is>
      </c>
    </row>
    <row r="6">
      <c r="A6" s="3" t="inlineStr">
        <is>
          <t>Léa Petit</t>
        </is>
      </c>
      <c r="B6" s="6" t="n">
        <v>16</v>
      </c>
      <c r="C6" s="8" t="n">
        <v>540</v>
      </c>
      <c r="D6" s="3" t="inlineStr">
        <is>
          <t>Bordeaux</t>
        </is>
      </c>
      <c r="E6" s="3" t="inlineStr">
        <is>
          <t>Marketing</t>
        </is>
      </c>
    </row>
    <row r="7">
      <c r="A7" s="3" t="inlineStr">
        <is>
          <t>Louis Robert</t>
        </is>
      </c>
      <c r="B7" s="6" t="n">
        <v>19</v>
      </c>
      <c r="C7" s="8" t="n">
        <v>640</v>
      </c>
      <c r="D7" s="3" t="inlineStr">
        <is>
          <t>Lille</t>
        </is>
      </c>
      <c r="E7" s="3" t="inlineStr">
        <is>
          <t>Développement</t>
        </is>
      </c>
    </row>
    <row r="8">
      <c r="A8" s="3" t="inlineStr">
        <is>
          <t>Chloé Richard</t>
        </is>
      </c>
      <c r="B8" s="6" t="n">
        <v>18</v>
      </c>
      <c r="C8" s="8" t="n">
        <v>560</v>
      </c>
      <c r="D8" s="3" t="inlineStr">
        <is>
          <t>Strasbourg</t>
        </is>
      </c>
      <c r="E8" s="3" t="inlineStr">
        <is>
          <t>QA</t>
        </is>
      </c>
    </row>
    <row r="9">
      <c r="A9" s="3" t="inlineStr">
        <is>
          <t>Nathan Garcia</t>
        </is>
      </c>
      <c r="B9" s="6" t="n">
        <v>17</v>
      </c>
      <c r="C9" s="8" t="n">
        <v>690</v>
      </c>
      <c r="D9" s="3" t="inlineStr">
        <is>
          <t>Marseille</t>
        </is>
      </c>
      <c r="E9" s="3" t="inlineStr">
        <is>
          <t>Infrastructure</t>
        </is>
      </c>
    </row>
    <row r="10">
      <c r="A10" s="3" t="inlineStr">
        <is>
          <t>Manon Leroy</t>
        </is>
      </c>
      <c r="B10" s="6" t="n">
        <v>18</v>
      </c>
      <c r="C10" s="8" t="n">
        <v>610</v>
      </c>
      <c r="D10" s="3" t="inlineStr">
        <is>
          <t>Rennes</t>
        </is>
      </c>
      <c r="E10" s="3" t="inlineStr">
        <is>
          <t>Finance</t>
        </is>
      </c>
    </row>
    <row r="11">
      <c r="A11" s="3" t="n"/>
      <c r="B11" s="6" t="n"/>
      <c r="C11" s="8" t="n"/>
      <c r="D11" s="3" t="n"/>
      <c r="E11" s="3" t="n"/>
    </row>
    <row r="12">
      <c r="A12" s="3" t="n"/>
      <c r="B12" s="6" t="n"/>
      <c r="C12" s="8" t="n"/>
      <c r="D12" s="3" t="n"/>
      <c r="E12" s="3" t="n"/>
    </row>
    <row r="13">
      <c r="A13" s="3" t="n"/>
      <c r="B13" s="6" t="n"/>
      <c r="C13" s="8" t="n"/>
      <c r="D13" s="3" t="n"/>
      <c r="E13" s="3" t="n"/>
    </row>
    <row r="14">
      <c r="A14" s="3" t="n"/>
      <c r="B14" s="6" t="n"/>
      <c r="C14" s="8" t="n"/>
      <c r="D14" s="3" t="n"/>
      <c r="E14" s="3" t="n"/>
    </row>
    <row r="15">
      <c r="A15" s="3" t="n"/>
      <c r="B15" s="6" t="n"/>
      <c r="C15" s="8" t="n"/>
      <c r="D15" s="3" t="n"/>
      <c r="E15" s="3" t="n"/>
    </row>
    <row r="16">
      <c r="A16" s="3" t="n"/>
      <c r="B16" s="6" t="n"/>
      <c r="C16" s="8" t="n"/>
      <c r="D16" s="3" t="n"/>
      <c r="E16" s="3" t="n"/>
    </row>
    <row r="17">
      <c r="A17" s="3" t="n"/>
      <c r="B17" s="6" t="n"/>
      <c r="C17" s="8" t="n"/>
      <c r="D17" s="3" t="n"/>
      <c r="E17" s="3" t="n"/>
    </row>
    <row r="18">
      <c r="A18" s="3" t="n"/>
      <c r="B18" s="6" t="n"/>
      <c r="C18" s="8" t="n"/>
      <c r="D18" s="3" t="n"/>
      <c r="E18" s="3" t="n"/>
    </row>
    <row r="19">
      <c r="A19" s="3" t="n"/>
      <c r="B19" s="6" t="n"/>
      <c r="C19" s="8" t="n"/>
      <c r="D19" s="3" t="n"/>
      <c r="E19" s="3" t="n"/>
    </row>
    <row r="20">
      <c r="A20" s="3" t="n"/>
      <c r="B20" s="6" t="n"/>
      <c r="C20" s="8" t="n"/>
      <c r="D20" s="3" t="n"/>
      <c r="E20" s="3" t="n"/>
    </row>
    <row r="21">
      <c r="A21" s="3" t="n"/>
      <c r="B21" s="6" t="n"/>
      <c r="C21" s="8" t="n"/>
      <c r="D21" s="3" t="n"/>
      <c r="E21" s="3" t="n"/>
    </row>
    <row r="22">
      <c r="A22" s="3" t="n"/>
      <c r="B22" s="6" t="n"/>
      <c r="C22" s="8" t="n"/>
      <c r="D22" s="3" t="n"/>
      <c r="E22" s="3" t="n"/>
    </row>
    <row r="23">
      <c r="A23" s="3" t="n"/>
      <c r="B23" s="6" t="n"/>
      <c r="C23" s="8" t="n"/>
      <c r="D23" s="3" t="n"/>
      <c r="E23" s="3" t="n"/>
    </row>
    <row r="24">
      <c r="A24" s="3" t="n"/>
      <c r="B24" s="6" t="n"/>
      <c r="C24" s="8" t="n"/>
      <c r="D24" s="3" t="n"/>
      <c r="E24" s="3" t="n"/>
    </row>
    <row r="25">
      <c r="A25" s="3" t="n"/>
      <c r="B25" s="6" t="n"/>
      <c r="C25" s="8" t="n"/>
      <c r="D25" s="3" t="n"/>
      <c r="E25" s="3" t="n"/>
    </row>
    <row r="26">
      <c r="A26" s="3" t="n"/>
      <c r="B26" s="6" t="n"/>
      <c r="C26" s="8" t="n"/>
      <c r="D26" s="3" t="n"/>
      <c r="E26" s="3" t="n"/>
    </row>
    <row r="27">
      <c r="A27" s="3" t="n"/>
      <c r="B27" s="6" t="n"/>
      <c r="C27" s="8" t="n"/>
      <c r="D27" s="3" t="n"/>
      <c r="E27" s="3" t="n"/>
    </row>
    <row r="28">
      <c r="A28" s="3" t="n"/>
      <c r="B28" s="6" t="n"/>
      <c r="C28" s="8" t="n"/>
      <c r="D28" s="3" t="n"/>
      <c r="E28" s="3" t="n"/>
    </row>
    <row r="29">
      <c r="A29" s="3" t="n"/>
      <c r="B29" s="6" t="n"/>
      <c r="C29" s="8" t="n"/>
      <c r="D29" s="3" t="n"/>
      <c r="E29" s="3" t="n"/>
    </row>
    <row r="30">
      <c r="A30" s="3" t="n"/>
      <c r="B30" s="6" t="n"/>
      <c r="C30" s="8" t="n"/>
      <c r="D30" s="3" t="n"/>
      <c r="E30" s="3" t="n"/>
    </row>
    <row r="31">
      <c r="A31" s="3" t="n"/>
      <c r="B31" s="6" t="n"/>
      <c r="C31" s="8" t="n"/>
      <c r="D31" s="3" t="n"/>
      <c r="E31" s="3" t="n"/>
    </row>
    <row r="32">
      <c r="A32" s="3" t="n"/>
      <c r="B32" s="6" t="n"/>
      <c r="C32" s="8" t="n"/>
      <c r="D32" s="3" t="n"/>
      <c r="E32" s="3" t="n"/>
    </row>
    <row r="33">
      <c r="A33" s="3" t="n"/>
      <c r="B33" s="6" t="n"/>
      <c r="C33" s="8" t="n"/>
      <c r="D33" s="3" t="n"/>
      <c r="E33" s="3" t="n"/>
    </row>
    <row r="34">
      <c r="A34" s="3" t="n"/>
      <c r="B34" s="6" t="n"/>
      <c r="C34" s="8" t="n"/>
      <c r="D34" s="3" t="n"/>
      <c r="E34" s="3" t="n"/>
    </row>
    <row r="35">
      <c r="A35" s="3" t="n"/>
      <c r="B35" s="6" t="n"/>
      <c r="C35" s="8" t="n"/>
      <c r="D35" s="3" t="n"/>
      <c r="E35" s="3" t="n"/>
    </row>
    <row r="36">
      <c r="A36" s="3" t="n"/>
      <c r="B36" s="6" t="n"/>
      <c r="C36" s="8" t="n"/>
      <c r="D36" s="3" t="n"/>
      <c r="E36" s="3" t="n"/>
    </row>
    <row r="37">
      <c r="A37" s="3" t="n"/>
      <c r="B37" s="6" t="n"/>
      <c r="C37" s="8" t="n"/>
      <c r="D37" s="3" t="n"/>
      <c r="E37" s="3" t="n"/>
    </row>
    <row r="38">
      <c r="A38" s="3" t="n"/>
      <c r="B38" s="6" t="n"/>
      <c r="C38" s="8" t="n"/>
      <c r="D38" s="3" t="n"/>
      <c r="E38" s="3" t="n"/>
    </row>
    <row r="39">
      <c r="A39" s="3" t="n"/>
      <c r="B39" s="6" t="n"/>
      <c r="C39" s="8" t="n"/>
      <c r="D39" s="3" t="n"/>
      <c r="E39" s="3" t="n"/>
    </row>
    <row r="40">
      <c r="A40" s="3" t="n"/>
      <c r="B40" s="6" t="n"/>
      <c r="C40" s="8" t="n"/>
      <c r="D40" s="3" t="n"/>
      <c r="E40" s="3" t="n"/>
    </row>
    <row r="41">
      <c r="A41" s="3" t="n"/>
      <c r="B41" s="6" t="n"/>
      <c r="C41" s="8" t="n"/>
      <c r="D41" s="3" t="n"/>
      <c r="E41" s="3" t="n"/>
    </row>
    <row r="42">
      <c r="A42" s="3" t="n"/>
      <c r="B42" s="6" t="n"/>
      <c r="C42" s="8" t="n"/>
      <c r="D42" s="3" t="n"/>
      <c r="E42" s="3" t="n"/>
    </row>
    <row r="43">
      <c r="A43" s="3" t="n"/>
      <c r="B43" s="6" t="n"/>
      <c r="C43" s="8" t="n"/>
      <c r="D43" s="3" t="n"/>
      <c r="E43" s="3" t="n"/>
    </row>
    <row r="44">
      <c r="A44" s="3" t="n"/>
      <c r="B44" s="6" t="n"/>
      <c r="C44" s="8" t="n"/>
      <c r="D44" s="3" t="n"/>
      <c r="E44" s="3" t="n"/>
    </row>
    <row r="45">
      <c r="A45" s="3" t="n"/>
      <c r="B45" s="6" t="n"/>
      <c r="C45" s="8" t="n"/>
      <c r="D45" s="3" t="n"/>
      <c r="E45" s="3" t="n"/>
    </row>
    <row r="46">
      <c r="A46" s="3" t="n"/>
      <c r="B46" s="6" t="n"/>
      <c r="C46" s="8" t="n"/>
      <c r="D46" s="3" t="n"/>
      <c r="E46" s="3" t="n"/>
    </row>
    <row r="47">
      <c r="A47" s="3" t="n"/>
      <c r="B47" s="6" t="n"/>
      <c r="C47" s="8" t="n"/>
      <c r="D47" s="3" t="n"/>
      <c r="E47" s="3" t="n"/>
    </row>
    <row r="48">
      <c r="A48" s="3" t="n"/>
      <c r="B48" s="6" t="n"/>
      <c r="C48" s="8" t="n"/>
      <c r="D48" s="3" t="n"/>
      <c r="E48" s="3" t="n"/>
    </row>
    <row r="49">
      <c r="A49" s="3" t="n"/>
      <c r="B49" s="6" t="n"/>
      <c r="C49" s="8" t="n"/>
      <c r="D49" s="3" t="n"/>
      <c r="E49" s="3" t="n"/>
    </row>
    <row r="50">
      <c r="A50" s="3" t="n"/>
      <c r="B50" s="6" t="n"/>
      <c r="C50" s="8" t="n"/>
      <c r="D50" s="3" t="n"/>
      <c r="E50" s="3" t="n"/>
    </row>
    <row r="51">
      <c r="A51" s="3" t="n"/>
      <c r="B51" s="6" t="n"/>
      <c r="C51" s="8" t="n"/>
      <c r="D51" s="3" t="n"/>
      <c r="E51" s="3" t="n"/>
    </row>
    <row r="52">
      <c r="A52" s="3" t="n"/>
      <c r="B52" s="6" t="n"/>
      <c r="C52" s="8" t="n"/>
      <c r="D52" s="3" t="n"/>
      <c r="E52" s="3" t="n"/>
    </row>
    <row r="53">
      <c r="A53" s="3" t="n"/>
      <c r="B53" s="6" t="n"/>
      <c r="C53" s="8" t="n"/>
      <c r="D53" s="3" t="n"/>
      <c r="E53" s="3" t="n"/>
    </row>
    <row r="54">
      <c r="A54" s="3" t="n"/>
      <c r="B54" s="6" t="n"/>
      <c r="C54" s="8" t="n"/>
      <c r="D54" s="3" t="n"/>
      <c r="E54" s="3" t="n"/>
    </row>
    <row r="55">
      <c r="A55" s="3" t="n"/>
      <c r="B55" s="6" t="n"/>
      <c r="C55" s="8" t="n"/>
      <c r="D55" s="3" t="n"/>
      <c r="E55" s="3" t="n"/>
    </row>
    <row r="56">
      <c r="A56" s="3" t="n"/>
      <c r="B56" s="6" t="n"/>
      <c r="C56" s="8" t="n"/>
      <c r="D56" s="3" t="n"/>
      <c r="E56" s="3" t="n"/>
    </row>
    <row r="57">
      <c r="A57" s="3" t="n"/>
      <c r="B57" s="6" t="n"/>
      <c r="C57" s="8" t="n"/>
      <c r="D57" s="3" t="n"/>
      <c r="E57" s="3" t="n"/>
    </row>
    <row r="58">
      <c r="A58" s="3" t="n"/>
      <c r="B58" s="6" t="n"/>
      <c r="C58" s="8" t="n"/>
      <c r="D58" s="3" t="n"/>
      <c r="E58" s="3" t="n"/>
    </row>
    <row r="59">
      <c r="A59" s="3" t="n"/>
      <c r="B59" s="6" t="n"/>
      <c r="C59" s="8" t="n"/>
      <c r="D59" s="3" t="n"/>
      <c r="E59" s="3" t="n"/>
    </row>
    <row r="60">
      <c r="A60" s="3" t="n"/>
      <c r="B60" s="6" t="n"/>
      <c r="C60" s="8" t="n"/>
      <c r="D60" s="3" t="n"/>
      <c r="E60" s="3" t="n"/>
    </row>
    <row r="61">
      <c r="A61" s="3" t="n"/>
      <c r="B61" s="6" t="n"/>
      <c r="C61" s="8" t="n"/>
      <c r="D61" s="3" t="n"/>
      <c r="E61" s="3" t="n"/>
    </row>
    <row r="62">
      <c r="A62" s="3" t="n"/>
      <c r="B62" s="6" t="n"/>
      <c r="C62" s="8" t="n"/>
      <c r="D62" s="3" t="n"/>
      <c r="E62" s="3" t="n"/>
    </row>
    <row r="63">
      <c r="A63" s="3" t="n"/>
      <c r="B63" s="6" t="n"/>
      <c r="C63" s="8" t="n"/>
      <c r="D63" s="3" t="n"/>
      <c r="E63" s="3" t="n"/>
    </row>
    <row r="64">
      <c r="A64" s="3" t="n"/>
      <c r="B64" s="6" t="n"/>
      <c r="C64" s="8" t="n"/>
      <c r="D64" s="3" t="n"/>
      <c r="E64" s="3" t="n"/>
    </row>
    <row r="65">
      <c r="A65" s="3" t="n"/>
      <c r="B65" s="6" t="n"/>
      <c r="C65" s="8" t="n"/>
      <c r="D65" s="3" t="n"/>
      <c r="E65" s="3" t="n"/>
    </row>
    <row r="66">
      <c r="A66" s="3" t="n"/>
      <c r="B66" s="6" t="n"/>
      <c r="C66" s="8" t="n"/>
      <c r="D66" s="3" t="n"/>
      <c r="E66" s="3" t="n"/>
    </row>
    <row r="67">
      <c r="A67" s="3" t="n"/>
      <c r="B67" s="6" t="n"/>
      <c r="C67" s="8" t="n"/>
      <c r="D67" s="3" t="n"/>
      <c r="E67" s="3" t="n"/>
    </row>
    <row r="68">
      <c r="A68" s="3" t="n"/>
      <c r="B68" s="6" t="n"/>
      <c r="C68" s="8" t="n"/>
      <c r="D68" s="3" t="n"/>
      <c r="E68" s="3" t="n"/>
    </row>
    <row r="69">
      <c r="A69" s="3" t="n"/>
      <c r="B69" s="6" t="n"/>
      <c r="C69" s="8" t="n"/>
      <c r="D69" s="3" t="n"/>
      <c r="E69" s="3" t="n"/>
    </row>
    <row r="70">
      <c r="A70" s="3" t="n"/>
      <c r="B70" s="6" t="n"/>
      <c r="C70" s="8" t="n"/>
      <c r="D70" s="3" t="n"/>
      <c r="E70" s="3" t="n"/>
    </row>
    <row r="71">
      <c r="A71" s="3" t="n"/>
      <c r="B71" s="6" t="n"/>
      <c r="C71" s="8" t="n"/>
      <c r="D71" s="3" t="n"/>
      <c r="E71" s="3" t="n"/>
    </row>
    <row r="72">
      <c r="A72" s="3" t="n"/>
      <c r="B72" s="6" t="n"/>
      <c r="C72" s="8" t="n"/>
      <c r="D72" s="3" t="n"/>
      <c r="E72" s="3" t="n"/>
    </row>
    <row r="73">
      <c r="A73" s="3" t="n"/>
      <c r="B73" s="6" t="n"/>
      <c r="C73" s="8" t="n"/>
      <c r="D73" s="3" t="n"/>
      <c r="E73" s="3" t="n"/>
    </row>
    <row r="74">
      <c r="A74" s="3" t="n"/>
      <c r="B74" s="6" t="n"/>
      <c r="C74" s="8" t="n"/>
      <c r="D74" s="3" t="n"/>
      <c r="E74" s="3" t="n"/>
    </row>
    <row r="75">
      <c r="A75" s="3" t="n"/>
      <c r="B75" s="6" t="n"/>
      <c r="C75" s="8" t="n"/>
      <c r="D75" s="3" t="n"/>
      <c r="E75" s="3" t="n"/>
    </row>
    <row r="76">
      <c r="A76" s="3" t="n"/>
      <c r="B76" s="6" t="n"/>
      <c r="C76" s="8" t="n"/>
      <c r="D76" s="3" t="n"/>
      <c r="E76" s="3" t="n"/>
    </row>
    <row r="77">
      <c r="A77" s="3" t="n"/>
      <c r="B77" s="6" t="n"/>
      <c r="C77" s="8" t="n"/>
      <c r="D77" s="3" t="n"/>
      <c r="E77" s="3" t="n"/>
    </row>
    <row r="78">
      <c r="A78" s="3" t="n"/>
      <c r="B78" s="6" t="n"/>
      <c r="C78" s="8" t="n"/>
      <c r="D78" s="3" t="n"/>
      <c r="E78" s="3" t="n"/>
    </row>
    <row r="79">
      <c r="A79" s="3" t="n"/>
      <c r="B79" s="6" t="n"/>
      <c r="C79" s="8" t="n"/>
      <c r="D79" s="3" t="n"/>
      <c r="E79" s="3" t="n"/>
    </row>
    <row r="80">
      <c r="A80" s="3" t="n"/>
      <c r="B80" s="6" t="n"/>
      <c r="C80" s="8" t="n"/>
      <c r="D80" s="3" t="n"/>
      <c r="E80" s="3" t="n"/>
    </row>
    <row r="81">
      <c r="A81" s="3" t="n"/>
      <c r="B81" s="6" t="n"/>
      <c r="C81" s="8" t="n"/>
      <c r="D81" s="3" t="n"/>
      <c r="E81" s="3" t="n"/>
    </row>
    <row r="82">
      <c r="A82" s="3" t="n"/>
      <c r="B82" s="6" t="n"/>
      <c r="C82" s="8" t="n"/>
      <c r="D82" s="3" t="n"/>
      <c r="E82" s="3" t="n"/>
    </row>
    <row r="83">
      <c r="A83" s="3" t="n"/>
      <c r="B83" s="6" t="n"/>
      <c r="C83" s="8" t="n"/>
      <c r="D83" s="3" t="n"/>
      <c r="E83" s="3" t="n"/>
    </row>
    <row r="84">
      <c r="A84" s="3" t="n"/>
      <c r="B84" s="6" t="n"/>
      <c r="C84" s="8" t="n"/>
      <c r="D84" s="3" t="n"/>
      <c r="E84" s="3" t="n"/>
    </row>
    <row r="85">
      <c r="A85" s="3" t="n"/>
      <c r="B85" s="6" t="n"/>
      <c r="C85" s="8" t="n"/>
      <c r="D85" s="3" t="n"/>
      <c r="E85" s="3" t="n"/>
    </row>
    <row r="86">
      <c r="A86" s="3" t="n"/>
      <c r="B86" s="6" t="n"/>
      <c r="C86" s="8" t="n"/>
      <c r="D86" s="3" t="n"/>
      <c r="E86" s="3" t="n"/>
    </row>
    <row r="87">
      <c r="A87" s="3" t="n"/>
      <c r="B87" s="6" t="n"/>
      <c r="C87" s="8" t="n"/>
      <c r="D87" s="3" t="n"/>
      <c r="E87" s="3" t="n"/>
    </row>
    <row r="88">
      <c r="A88" s="3" t="n"/>
      <c r="B88" s="6" t="n"/>
      <c r="C88" s="8" t="n"/>
      <c r="D88" s="3" t="n"/>
      <c r="E88" s="3" t="n"/>
    </row>
    <row r="89">
      <c r="A89" s="3" t="n"/>
      <c r="B89" s="6" t="n"/>
      <c r="C89" s="8" t="n"/>
      <c r="D89" s="3" t="n"/>
      <c r="E89" s="3" t="n"/>
    </row>
    <row r="90">
      <c r="A90" s="3" t="n"/>
      <c r="B90" s="6" t="n"/>
      <c r="C90" s="8" t="n"/>
      <c r="D90" s="3" t="n"/>
      <c r="E90" s="3" t="n"/>
    </row>
    <row r="91">
      <c r="A91" s="3" t="n"/>
      <c r="B91" s="6" t="n"/>
      <c r="C91" s="8" t="n"/>
      <c r="D91" s="3" t="n"/>
      <c r="E91" s="3" t="n"/>
    </row>
    <row r="92">
      <c r="A92" s="3" t="n"/>
      <c r="B92" s="6" t="n"/>
      <c r="C92" s="8" t="n"/>
      <c r="D92" s="3" t="n"/>
      <c r="E92" s="3" t="n"/>
    </row>
    <row r="93">
      <c r="A93" s="3" t="n"/>
      <c r="B93" s="6" t="n"/>
      <c r="C93" s="8" t="n"/>
      <c r="D93" s="3" t="n"/>
      <c r="E93" s="3" t="n"/>
    </row>
    <row r="94">
      <c r="A94" s="3" t="n"/>
      <c r="B94" s="6" t="n"/>
      <c r="C94" s="8" t="n"/>
      <c r="D94" s="3" t="n"/>
      <c r="E94" s="3" t="n"/>
    </row>
    <row r="95">
      <c r="A95" s="3" t="n"/>
      <c r="B95" s="6" t="n"/>
      <c r="C95" s="8" t="n"/>
      <c r="D95" s="3" t="n"/>
      <c r="E95" s="3" t="n"/>
    </row>
    <row r="96">
      <c r="A96" s="3" t="n"/>
      <c r="B96" s="6" t="n"/>
      <c r="C96" s="8" t="n"/>
      <c r="D96" s="3" t="n"/>
      <c r="E96" s="3" t="n"/>
    </row>
    <row r="97">
      <c r="A97" s="3" t="n"/>
      <c r="B97" s="6" t="n"/>
      <c r="C97" s="8" t="n"/>
      <c r="D97" s="3" t="n"/>
      <c r="E97" s="3" t="n"/>
    </row>
    <row r="98">
      <c r="A98" s="3" t="n"/>
      <c r="B98" s="6" t="n"/>
      <c r="C98" s="8" t="n"/>
      <c r="D98" s="3" t="n"/>
      <c r="E98" s="3" t="n"/>
    </row>
    <row r="99">
      <c r="A99" s="3" t="n"/>
      <c r="B99" s="6" t="n"/>
      <c r="C99" s="8" t="n"/>
      <c r="D99" s="3" t="n"/>
      <c r="E99" s="3" t="n"/>
    </row>
    <row r="100">
      <c r="A100" s="3" t="n"/>
      <c r="B100" s="6" t="n"/>
      <c r="C100" s="8" t="n"/>
      <c r="D100" s="3" t="n"/>
      <c r="E100" s="3" t="n"/>
    </row>
    <row r="101">
      <c r="A101" s="3" t="n"/>
      <c r="B101" s="6" t="n"/>
      <c r="C101" s="8" t="n"/>
      <c r="D101" s="3" t="n"/>
      <c r="E101" s="3" t="n"/>
    </row>
  </sheetData>
  <autoFilter ref="A1:E101"/>
  <dataValidations count="4">
    <dataValidation sqref="B2:B101" showErrorMessage="1" showInputMessage="1" allowBlank="1" type="decimal" operator="greaterThanOrEqual">
      <formula1>0</formula1>
    </dataValidation>
    <dataValidation sqref="C2:C101" showErrorMessage="1" showInputMessage="1" allowBlank="1" type="decimal" operator="greaterThanOrEqual">
      <formula1>0</formula1>
    </dataValidation>
    <dataValidation sqref="D2:D101" showErrorMessage="1" showInputMessage="1" allowBlank="1" type="list">
      <formula1>"Paris,Lyon,Marseille,Toulouse,Bordeaux,Lille,Nantes,Strasbourg,Nice,Rennes"</formula1>
    </dataValidation>
    <dataValidation sqref="E2:E101" showErrorMessage="1" showInputMessage="1" allowBlank="1" type="list">
      <formula1>"Gestion de projet,Développement,Design,Data,Marketing,QA,Infrastructure,Finance"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32" customWidth="1" min="2" max="2"/>
    <col width="72" customWidth="1" min="3" max="3"/>
  </cols>
  <sheetData>
    <row r="1" ht="30" customHeight="1">
      <c r="A1" s="21" t="inlineStr">
        <is>
          <t>Mode d’emploi — Planification de capacité</t>
        </is>
      </c>
    </row>
    <row r="3">
      <c r="A3" s="28" t="inlineStr">
        <is>
          <t>Feuille</t>
        </is>
      </c>
      <c r="B3" s="28" t="inlineStr">
        <is>
          <t>Élément</t>
        </is>
      </c>
      <c r="C3" s="28" t="inlineStr">
        <is>
          <t>Utilisation</t>
        </is>
      </c>
    </row>
    <row r="4" ht="34" customHeight="1">
      <c r="A4" s="29" t="inlineStr">
        <is>
          <t>Planification</t>
        </is>
      </c>
      <c r="B4" s="29" t="inlineStr">
        <is>
          <t>Saisie des missions</t>
        </is>
      </c>
      <c r="C4" s="11" t="inlineStr">
        <is>
          <t>Saisissez ou complétez les missions dans les lignes 2 à 101. Les cellules jaunes sont modifiables.</t>
        </is>
      </c>
    </row>
    <row r="5" ht="34" customHeight="1">
      <c r="A5" s="30" t="inlineStr">
        <is>
          <t>Planification</t>
        </is>
      </c>
      <c r="B5" s="30" t="inlineStr">
        <is>
          <t>Colonnes calculées</t>
        </is>
      </c>
      <c r="C5" s="16" t="inlineStr">
        <is>
          <t>Les jours ouvrés, la capacité, le taux d’occupation, l’écart, le coût et le statut sont calculés automatiquement.</t>
        </is>
      </c>
    </row>
    <row r="6" ht="34" customHeight="1">
      <c r="A6" s="29" t="inlineStr">
        <is>
          <t>Planification</t>
        </is>
      </c>
      <c r="B6" s="29" t="inlineStr">
        <is>
          <t>Statut capacité</t>
        </is>
      </c>
      <c r="C6" s="11" t="inlineStr">
        <is>
          <t>Surcharge : taux supérieur à 100 %. À surveiller : taux compris entre 80 % et 100 %. Disponible : taux inférieur à 80 %.</t>
        </is>
      </c>
    </row>
    <row r="7" ht="34" customHeight="1">
      <c r="A7" s="30" t="inlineStr">
        <is>
          <t>Planification</t>
        </is>
      </c>
      <c r="B7" s="30" t="inlineStr">
        <is>
          <t>Actions recommandées</t>
        </is>
      </c>
      <c r="C7" s="16" t="inlineStr">
        <is>
          <t>Utilisez la colonne Action recommandée pour préparer les arbitrages entre réaffectation, sous-traitance et suivi hebdomadaire.</t>
        </is>
      </c>
    </row>
    <row r="8" ht="34" customHeight="1">
      <c r="A8" s="29" t="inlineStr">
        <is>
          <t>Synthèse</t>
        </is>
      </c>
      <c r="B8" s="29" t="inlineStr">
        <is>
          <t>Indicateurs clés</t>
        </is>
      </c>
      <c r="C8" s="11" t="inlineStr">
        <is>
          <t>Consultez la charge, la capacité, le coût total et le nombre de surcharges pour le pilotage de l’équipe.</t>
        </is>
      </c>
    </row>
    <row r="9" ht="34" customHeight="1">
      <c r="A9" s="30" t="inlineStr">
        <is>
          <t>Synthèse</t>
        </is>
      </c>
      <c r="B9" s="30" t="inlineStr">
        <is>
          <t>Tableau par responsable</t>
        </is>
      </c>
      <c r="C9" s="16" t="inlineStr">
        <is>
          <t>Comparez la capacité et la charge de chaque responsable afin d’identifier rapidement les déséquilibres.</t>
        </is>
      </c>
    </row>
    <row r="10" ht="34" customHeight="1">
      <c r="A10" s="29" t="inlineStr">
        <is>
          <t>Synthèse</t>
        </is>
      </c>
      <c r="B10" s="29" t="inlineStr">
        <is>
          <t>Graphiques</t>
        </is>
      </c>
      <c r="C10" s="11" t="inlineStr">
        <is>
          <t>Les graphiques utilisent les 100 lignes préparées de la feuille Planification et ignorent les lignes sans données.</t>
        </is>
      </c>
    </row>
    <row r="11" ht="34" customHeight="1">
      <c r="A11" s="30" t="inlineStr">
        <is>
          <t>Paramètres</t>
        </is>
      </c>
      <c r="B11" s="30" t="inlineStr">
        <is>
          <t>Référentiel collaborateurs</t>
        </is>
      </c>
      <c r="C11" s="16" t="inlineStr">
        <is>
          <t>Mettez à jour la capacité mensuelle, le coût journalier, la ville et la compétence des collaborateurs.</t>
        </is>
      </c>
    </row>
    <row r="12" ht="34" customHeight="1">
      <c r="A12" s="29" t="inlineStr">
        <is>
          <t>Paramètres</t>
        </is>
      </c>
      <c r="B12" s="29" t="inlineStr">
        <is>
          <t>Ajout de collaborateurs</t>
        </is>
      </c>
      <c r="C12" s="11" t="inlineStr">
        <is>
          <t>Ajoutez de nouveaux collaborateurs dans les lignes disponibles ; ils pourront ensuite être sélectionnés dans Planification.</t>
        </is>
      </c>
    </row>
    <row r="13" ht="34" customHeight="1">
      <c r="A13" s="30" t="inlineStr">
        <is>
          <t>Toutes les feuilles</t>
        </is>
      </c>
      <c r="B13" s="30" t="inlineStr">
        <is>
          <t>Formats</t>
        </is>
      </c>
      <c r="C13" s="16" t="inlineStr">
        <is>
          <t>Les dates sont affichées au format français JJ/MM/AAAA et les montants sont affichés en euros.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2026-08-25T20:36:40Z</dcterms:created>
  <dcterms:modified xmlns:dcterms="http://purl.org/dc/terms/" xmlns:xsi="http://www.w3.org/2001/XMLSchema-instance" xsi:type="dcterms:W3CDTF">2026-08-25T20:36:40Z</dcterms:modified>
</cp:coreProperties>
</file>